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5078F7EE-60EE-4614-90DD-7E835C604B3C}" xr6:coauthVersionLast="47" xr6:coauthVersionMax="47" xr10:uidLastSave="{00000000-0000-0000-0000-000000000000}"/>
  <bookViews>
    <workbookView xWindow="-120" yWindow="-120" windowWidth="29040" windowHeight="15720" tabRatio="553" activeTab="1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N106" i="2" l="1"/>
  <c r="DM106" i="2"/>
  <c r="DN105" i="2"/>
  <c r="DM105" i="2"/>
  <c r="DN104" i="2"/>
  <c r="DM104" i="2"/>
  <c r="DN103" i="2"/>
  <c r="DM103" i="2"/>
  <c r="DN102" i="2"/>
  <c r="DM102" i="2"/>
  <c r="DN101" i="2"/>
  <c r="DM101" i="2"/>
  <c r="DN100" i="2"/>
  <c r="DM100" i="2"/>
  <c r="DN99" i="2"/>
  <c r="DM99" i="2"/>
  <c r="DN98" i="2"/>
  <c r="DM98" i="2"/>
  <c r="DN97" i="2"/>
  <c r="DM97" i="2"/>
  <c r="DN96" i="2"/>
  <c r="DM96" i="2"/>
  <c r="DN95" i="2"/>
  <c r="DM95" i="2"/>
  <c r="DN94" i="2"/>
  <c r="DM94" i="2"/>
  <c r="DN93" i="2"/>
  <c r="DM93" i="2"/>
  <c r="DN92" i="2"/>
  <c r="DM92" i="2"/>
  <c r="DN91" i="2"/>
  <c r="DM91" i="2"/>
  <c r="DN90" i="2"/>
  <c r="DM90" i="2"/>
  <c r="DN89" i="2"/>
  <c r="DM89" i="2"/>
  <c r="DN88" i="2"/>
  <c r="DM88" i="2"/>
  <c r="DN87" i="2"/>
  <c r="DM87" i="2"/>
  <c r="DN86" i="2"/>
  <c r="DM86" i="2"/>
  <c r="DN85" i="2"/>
  <c r="DM85" i="2"/>
  <c r="DN84" i="2"/>
  <c r="DM84" i="2"/>
  <c r="DN83" i="2"/>
  <c r="DM83" i="2"/>
  <c r="DN82" i="2"/>
  <c r="DM82" i="2"/>
  <c r="DN81" i="2"/>
  <c r="DM81" i="2"/>
  <c r="DN80" i="2"/>
  <c r="DM80" i="2"/>
  <c r="DN79" i="2"/>
  <c r="DM79" i="2"/>
  <c r="DN78" i="2"/>
  <c r="DM78" i="2"/>
  <c r="DN77" i="2"/>
  <c r="DM77" i="2"/>
  <c r="DN76" i="2"/>
  <c r="DM76" i="2"/>
  <c r="DN75" i="2"/>
  <c r="DM75" i="2"/>
  <c r="DN74" i="2"/>
  <c r="DM74" i="2"/>
  <c r="DN73" i="2"/>
  <c r="DM73" i="2"/>
  <c r="DN72" i="2"/>
  <c r="DM72" i="2"/>
  <c r="DN71" i="2"/>
  <c r="DM71" i="2"/>
  <c r="DN70" i="2"/>
  <c r="DM70" i="2"/>
  <c r="DN69" i="2"/>
  <c r="DM69" i="2"/>
  <c r="DN68" i="2"/>
  <c r="DM68" i="2"/>
  <c r="DN67" i="2"/>
  <c r="DM67" i="2"/>
  <c r="DN66" i="2"/>
  <c r="DM66" i="2"/>
  <c r="DN65" i="2"/>
  <c r="DM65" i="2"/>
  <c r="DN64" i="2"/>
  <c r="DM64" i="2"/>
  <c r="DN63" i="2"/>
  <c r="DM63" i="2"/>
  <c r="DN62" i="2"/>
  <c r="DM62" i="2"/>
  <c r="DN61" i="2"/>
  <c r="DM61" i="2"/>
  <c r="DN60" i="2"/>
  <c r="DM60" i="2"/>
  <c r="DN59" i="2"/>
  <c r="DM59" i="2"/>
  <c r="DN58" i="2"/>
  <c r="DM58" i="2"/>
  <c r="DN57" i="2"/>
  <c r="DM57" i="2"/>
  <c r="DN56" i="2"/>
  <c r="DM56" i="2"/>
  <c r="DN55" i="2"/>
  <c r="DM55" i="2"/>
  <c r="DN54" i="2"/>
  <c r="DM54" i="2"/>
  <c r="DN53" i="2"/>
  <c r="DM53" i="2"/>
  <c r="DN52" i="2"/>
  <c r="DM52" i="2"/>
  <c r="DN51" i="2"/>
  <c r="DM51" i="2"/>
  <c r="DN50" i="2"/>
  <c r="DM50" i="2"/>
  <c r="DN49" i="2"/>
  <c r="DM49" i="2"/>
  <c r="DN48" i="2"/>
  <c r="DM48" i="2"/>
  <c r="DN47" i="2"/>
  <c r="DM47" i="2"/>
  <c r="DN46" i="2"/>
  <c r="DM46" i="2"/>
  <c r="DN45" i="2"/>
  <c r="DM45" i="2"/>
  <c r="DN44" i="2"/>
  <c r="DM44" i="2"/>
  <c r="DN43" i="2"/>
  <c r="DM43" i="2"/>
  <c r="DN42" i="2"/>
  <c r="DM42" i="2"/>
  <c r="DN41" i="2"/>
  <c r="DM41" i="2"/>
  <c r="DN40" i="2"/>
  <c r="DM40" i="2"/>
  <c r="DN39" i="2"/>
  <c r="DM39" i="2"/>
  <c r="DN38" i="2"/>
  <c r="DM38" i="2"/>
  <c r="DN37" i="2"/>
  <c r="DM37" i="2"/>
  <c r="DN36" i="2"/>
  <c r="DM36" i="2"/>
  <c r="DN35" i="2"/>
  <c r="DM35" i="2"/>
  <c r="DN34" i="2"/>
  <c r="DM34" i="2"/>
  <c r="DN33" i="2"/>
  <c r="DM33" i="2"/>
  <c r="DN32" i="2"/>
  <c r="DM32" i="2"/>
  <c r="DN31" i="2"/>
  <c r="DM31" i="2"/>
  <c r="DN30" i="2"/>
  <c r="DM30" i="2"/>
  <c r="DN29" i="2"/>
  <c r="DM29" i="2"/>
  <c r="DN28" i="2"/>
  <c r="DM28" i="2"/>
  <c r="DN27" i="2"/>
  <c r="DM27" i="2"/>
  <c r="DN26" i="2"/>
  <c r="DM26" i="2"/>
  <c r="DN25" i="2"/>
  <c r="DM25" i="2"/>
  <c r="DN24" i="2"/>
  <c r="DM24" i="2"/>
  <c r="DN23" i="2"/>
  <c r="DM23" i="2"/>
  <c r="DN22" i="2"/>
  <c r="DM22" i="2"/>
  <c r="DN21" i="2"/>
  <c r="DM21" i="2"/>
  <c r="DN20" i="2"/>
  <c r="DM20" i="2"/>
  <c r="DN19" i="2"/>
  <c r="DM19" i="2"/>
  <c r="DN18" i="2"/>
  <c r="DM18" i="2"/>
  <c r="DN17" i="2"/>
  <c r="DM17" i="2"/>
  <c r="DN16" i="2"/>
  <c r="DM16" i="2"/>
  <c r="DN15" i="2"/>
  <c r="DM15" i="2"/>
  <c r="DN14" i="2"/>
  <c r="DM14" i="2"/>
  <c r="DN13" i="2"/>
  <c r="DM13" i="2"/>
  <c r="DN12" i="2"/>
  <c r="DM12" i="2"/>
  <c r="DN11" i="2"/>
  <c r="DM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7" i="2" l="1"/>
  <c r="OZ109" i="2"/>
  <c r="OZ108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<sst xmlns="http://schemas.openxmlformats.org/spreadsheetml/2006/main" count="2283" uniqueCount="416">
  <si>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</si>
  <si>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</si>
  <si>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</si>
  <si>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</si>
  <si>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</si>
  <si>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</si>
  <si>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</si>
  <si>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</si>
  <si>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</si>
  <si>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</si>
  <si>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</si>
  <si>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</si>
  <si>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</si>
  <si>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</si>
  <si>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</si>
  <si>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</si>
  <si>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</si>
  <si>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</si>
  <si>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</si>
  <si>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</si>
  <si>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</si>
  <si>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</si>
  <si>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</si>
  <si>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</si>
  <si>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</si>
  <si>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</si>
  <si>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</si>
  <si>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</si>
  <si>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</si>
  <si>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</si>
  <si>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</si>
  <si>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</si>
  <si>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</si>
  <si>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</si>
  <si>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</si>
  <si>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</si>
  <si>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</si>
  <si>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</si>
  <si>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</si>
  <si>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</si>
  <si>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</si>
  <si>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</si>
  <si>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</si>
  <si>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</si>
  <si>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</si>
  <si>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</si>
  <si>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</si>
  <si>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</si>
  <si>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</si>
  <si>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</si>
  <si>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</si>
  <si>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</si>
  <si>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</si>
  <si>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</si>
  <si>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</si>
  <si>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</si>
  <si>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</si>
  <si>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</si>
  <si>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</si>
  <si>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</si>
  <si>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</si>
  <si>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</si>
  <si>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</si>
  <si>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</si>
  <si>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</si>
  <si>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</si>
  <si>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</si>
  <si>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</si>
  <si>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</si>
  <si>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</si>
  <si>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</si>
  <si>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</si>
  <si>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</si>
  <si>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</si>
  <si>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</si>
  <si>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</si>
  <si>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</si>
  <si>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</si>
  <si>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</si>
  <si>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</si>
  <si>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</si>
  <si>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</si>
  <si>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</si>
  <si>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</si>
  <si>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</si>
  <si>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</si>
  <si>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</si>
  <si>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</si>
  <si>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</si>
  <si>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</si>
  <si>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</si>
  <si>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</si>
  <si>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</si>
  <si>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</si>
  <si>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</si>
  <si>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</si>
  <si>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</si>
  <si>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</si>
  <si>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</si>
  <si>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</si>
  <si>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</si>
  <si>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</si>
  <si>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</si>
  <si>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</si>
  <si>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</si>
  <si>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</si>
  <si>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</si>
  <si>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</si>
  <si>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</si>
  <si>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</si>
  <si>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</si>
  <si>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</si>
  <si>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</si>
  <si>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</si>
  <si>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</si>
  <si>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</si>
  <si>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</si>
  <si>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</si>
  <si>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</si>
  <si>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</si>
  <si>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</si>
  <si>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</si>
  <si>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</si>
  <si>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</si>
  <si>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</si>
  <si>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</si>
  <si>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</si>
  <si>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</si>
  <si>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</si>
  <si>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</si>
  <si>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</si>
  <si>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</si>
  <si>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</si>
  <si>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</si>
  <si>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</si>
  <si>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</si>
  <si>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</si>
  <si>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</si>
  <si>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</si>
  <si>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</si>
  <si>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</si>
  <si>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</si>
  <si>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</si>
  <si>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</si>
  <si>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</si>
  <si>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</si>
  <si>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</si>
  <si>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</si>
  <si>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</si>
  <si>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</si>
  <si>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</si>
  <si>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</si>
  <si>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</si>
  <si>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</si>
  <si>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</si>
  <si>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</si>
  <si>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</si>
  <si>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</si>
  <si>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</si>
  <si>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</si>
  <si>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</si>
  <si>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</si>
  <si>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</si>
  <si>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</si>
  <si>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</si>
  <si>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</si>
  <si>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</si>
  <si>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</si>
  <si>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</si>
  <si>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</si>
  <si>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</si>
  <si>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</si>
  <si>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</si>
  <si>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</si>
  <si>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</si>
  <si>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</si>
  <si>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</si>
  <si>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</si>
  <si>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</si>
  <si>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</si>
  <si>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</si>
  <si>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</si>
  <si>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</si>
  <si>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</si>
  <si>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</si>
  <si>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</si>
  <si>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</si>
  <si>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</si>
  <si>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</si>
  <si>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</si>
  <si>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</si>
  <si>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</si>
  <si>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</si>
  <si>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</si>
  <si>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</si>
  <si>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</si>
  <si>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</si>
  <si>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</si>
  <si>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</si>
  <si>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</si>
  <si>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</si>
  <si>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</si>
  <si>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</si>
  <si>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</si>
  <si>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</si>
  <si>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</si>
  <si>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</si>
  <si>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</si>
  <si>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</si>
  <si>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</si>
  <si>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</si>
  <si>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</si>
  <si>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</si>
  <si>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</si>
  <si>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</si>
  <si>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</si>
  <si>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</si>
  <si>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</si>
  <si>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</si>
  <si>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</si>
  <si>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</si>
  <si>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</si>
  <si>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</si>
  <si>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</si>
  <si>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</si>
  <si>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</si>
  <si>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</si>
  <si>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</si>
  <si>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</si>
  <si>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</si>
  <si>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</si>
  <si>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</si>
  <si>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</si>
  <si>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</si>
  <si>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</si>
  <si>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</si>
  <si>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</si>
  <si>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</si>
  <si>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</si>
  <si>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</si>
  <si>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</si>
  <si>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</si>
  <si>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</si>
  <si>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</si>
  <si>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</si>
  <si>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</si>
  <si>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</si>
  <si>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</si>
  <si>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</si>
  <si>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</si>
  <si>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</si>
  <si>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</si>
  <si>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</si>
  <si>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</si>
  <si>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</si>
  <si>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</si>
  <si>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</si>
  <si>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</si>
  <si>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</si>
  <si>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</si>
  <si>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</si>
  <si>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</si>
  <si>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</si>
  <si>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</si>
  <si>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</si>
  <si>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</si>
  <si>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</si>
  <si>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</si>
  <si>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</si>
  <si>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</si>
  <si>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</si>
  <si>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</si>
  <si>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</si>
  <si>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</si>
  <si>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</si>
  <si>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</si>
  <si>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</si>
  <si>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</si>
  <si>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</si>
  <si>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</si>
  <si>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</si>
  <si>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</si>
  <si>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</si>
  <si>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</si>
  <si>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</si>
  <si>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</si>
  <si>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</si>
  <si>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</si>
  <si>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</si>
  <si>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</si>
  <si>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</si>
  <si>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</si>
  <si>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</si>
  <si>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</si>
  <si>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</si>
  <si>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</si>
  <si>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</si>
  <si>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</si>
  <si>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</si>
  <si>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</si>
  <si>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</si>
  <si>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</si>
  <si>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</si>
  <si>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</si>
  <si>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</si>
  <si>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</si>
  <si>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</si>
  <si>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</si>
  <si>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</si>
  <si>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</si>
  <si>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</si>
  <si>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</si>
  <si>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</si>
  <si>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</si>
  <si>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</si>
  <si>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</si>
  <si>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</si>
  <si>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</si>
  <si>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</si>
  <si>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</si>
  <si>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</si>
  <si>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</si>
  <si>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</si>
  <si>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</si>
  <si>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</si>
  <si>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</si>
  <si>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</si>
  <si>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</si>
  <si>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</si>
  <si>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</si>
  <si>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</si>
  <si>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</si>
  <si>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</si>
  <si>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</si>
  <si>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</si>
  <si>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</si>
  <si>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</si>
  <si>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</si>
  <si>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</si>
  <si>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</si>
  <si>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</si>
  <si>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</si>
  <si>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</si>
  <si>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</si>
  <si>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</si>
  <si>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</si>
  <si>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</si>
  <si>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</si>
  <si>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</si>
  <si>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</si>
  <si>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</si>
  <si>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</si>
  <si>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</si>
  <si>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</si>
  <si>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</si>
  <si>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</si>
  <si>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</si>
  <si>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</si>
  <si>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</si>
  <si>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</si>
  <si>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</si>
  <si>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</si>
  <si>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</si>
  <si>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</si>
  <si>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</si>
  <si>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</si>
  <si>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</si>
  <si>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</si>
  <si>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</si>
  <si>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</si>
  <si>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</si>
  <si>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</si>
  <si>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</si>
  <si>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</si>
  <si>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</si>
  <si>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</si>
  <si>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</si>
  <si>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</si>
  <si>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</si>
  <si>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</si>
  <si>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</si>
  <si>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</si>
  <si>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</si>
  <si>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</si>
  <si>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</si>
  <si>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</si>
  <si>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</si>
  <si>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</si>
  <si>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</si>
  <si>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</si>
  <si>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</si>
  <si>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</si>
  <si>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</si>
  <si>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</si>
  <si>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</si>
  <si>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</si>
  <si>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</si>
  <si>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</si>
  <si>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</si>
  <si>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</si>
  <si>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</si>
  <si>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</si>
  <si>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</si>
  <si>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</si>
  <si>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</si>
  <si>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</si>
  <si>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</si>
  <si>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</si>
  <si>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</si>
  <si>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</si>
  <si>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</si>
  <si>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</si>
  <si>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</si>
  <si>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22.09.2026</t>
  </si>
  <si>
    <t>Revision-02</t>
  </si>
  <si>
    <t>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</si>
</sst>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</fonts>
  <fills count="10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9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0" borderId="89" xfId="0" applyNumberFormat="1" applyFont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71" fillId="26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2" fillId="27" borderId="89" xfId="678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2" fillId="27" borderId="83" xfId="0" applyFont="1" applyFill="1" applyBorder="1" applyAlignment="1">
      <alignment horizontal="center" vertical="center" wrapText="1"/>
    </xf>
    <xf numFmtId="0" fontId="102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167" fontId="106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6" fillId="27" borderId="90" xfId="0" applyFont="1" applyFill="1" applyBorder="1" applyAlignment="1">
      <alignment horizontal="center" vertical="center"/>
    </xf>
    <xf numFmtId="0" fontId="106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106" fillId="27" borderId="83" xfId="0" quotePrefix="1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6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103" fillId="27" borderId="13" xfId="678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 wrapText="1"/>
    </xf>
    <xf numFmtId="167" fontId="10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1" fillId="27" borderId="13" xfId="0" applyNumberFormat="1" applyFont="1" applyFill="1" applyBorder="1" applyAlignment="1" applyProtection="1">
      <alignment horizontal="center" vertical="center"/>
      <protection locked="0"/>
    </xf>
    <xf numFmtId="0" fontId="101" fillId="27" borderId="13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10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1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1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Q5" sqref="Q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500"/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0"/>
      <c r="AC1" s="500"/>
      <c r="AD1" s="500"/>
      <c r="AE1" s="500"/>
      <c r="AF1" s="500"/>
      <c r="AG1" s="500"/>
      <c r="AH1" s="500"/>
      <c r="AI1" s="500"/>
      <c r="AJ1" s="500"/>
      <c r="AK1" s="500"/>
      <c r="AL1" s="500"/>
      <c r="AM1" s="500"/>
      <c r="AN1" s="500"/>
      <c r="AO1" s="500"/>
      <c r="AP1" s="500"/>
      <c r="AQ1" s="500"/>
      <c r="AR1" s="500"/>
      <c r="AS1" s="500"/>
      <c r="AT1" s="500"/>
      <c r="AU1" s="500"/>
      <c r="AV1" s="500"/>
      <c r="AW1" s="500"/>
      <c r="AX1" s="500"/>
      <c r="AY1" s="500"/>
      <c r="AZ1" s="500"/>
      <c r="BA1" s="500"/>
      <c r="BB1" s="500"/>
      <c r="BC1" s="500"/>
      <c r="BD1" s="500"/>
      <c r="BE1" s="500"/>
      <c r="BF1" s="500"/>
      <c r="BG1" s="500"/>
      <c r="BH1" s="500"/>
      <c r="BI1" s="500"/>
      <c r="BJ1" s="500"/>
      <c r="BK1" s="500"/>
      <c r="BL1" s="500"/>
      <c r="BM1" s="500"/>
      <c r="BN1" s="500"/>
      <c r="BO1" s="500"/>
      <c r="BP1" s="500"/>
      <c r="BQ1" s="500"/>
      <c r="BR1" s="500"/>
      <c r="BS1" s="500"/>
      <c r="BT1" s="500"/>
      <c r="BU1" s="500"/>
      <c r="BV1" s="500"/>
      <c r="BW1" s="500"/>
      <c r="BX1" s="500"/>
      <c r="BY1" s="500"/>
      <c r="BZ1" s="500"/>
      <c r="CA1" s="500"/>
    </row>
    <row r="2" spans="1:174">
      <c r="A2" s="501" t="s">
        <v>181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0"/>
      <c r="AI2" s="500"/>
      <c r="AJ2" s="500"/>
      <c r="AK2" s="500"/>
      <c r="AL2" s="500"/>
      <c r="AM2" s="500"/>
      <c r="AN2" s="500"/>
      <c r="AO2" s="500"/>
      <c r="AP2" s="500"/>
      <c r="AQ2" s="500"/>
      <c r="AR2" s="500"/>
      <c r="AS2" s="500"/>
      <c r="AT2" s="500"/>
      <c r="AU2" s="500"/>
      <c r="AV2" s="500"/>
      <c r="AW2" s="500"/>
      <c r="AX2" s="500"/>
      <c r="AY2" s="500"/>
      <c r="AZ2" s="500"/>
      <c r="BA2" s="500"/>
      <c r="BB2" s="500"/>
      <c r="BC2" s="500"/>
      <c r="BD2" s="500"/>
      <c r="BE2" s="500"/>
      <c r="BF2" s="500"/>
      <c r="BG2" s="500"/>
      <c r="BH2" s="500"/>
      <c r="BI2" s="500"/>
      <c r="BJ2" s="500"/>
      <c r="BK2" s="500"/>
      <c r="BL2" s="500"/>
      <c r="BM2" s="500"/>
      <c r="BN2" s="500"/>
      <c r="BO2" s="500"/>
      <c r="BP2" s="500"/>
      <c r="BQ2" s="500"/>
      <c r="BR2" s="500"/>
      <c r="BS2" s="500"/>
      <c r="BT2" s="500"/>
      <c r="BU2" s="500"/>
      <c r="BV2" s="500"/>
      <c r="BW2" s="500"/>
      <c r="BX2" s="500"/>
      <c r="BY2" s="500"/>
      <c r="BZ2" s="500"/>
      <c r="CA2" s="500"/>
    </row>
    <row r="3" spans="1:174">
      <c r="A3" s="502" t="s">
        <v>24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  <c r="Z3" s="502"/>
      <c r="AA3" s="502"/>
      <c r="AB3" s="502"/>
      <c r="AC3" s="502"/>
      <c r="AD3" s="502"/>
      <c r="AE3" s="502"/>
      <c r="AF3" s="502"/>
      <c r="AG3" s="502"/>
      <c r="AH3" s="502"/>
      <c r="AI3" s="502"/>
      <c r="AJ3" s="502"/>
      <c r="AK3" s="502"/>
      <c r="AL3" s="502"/>
      <c r="AM3" s="502"/>
      <c r="AN3" s="502"/>
      <c r="AO3" s="502"/>
      <c r="AP3" s="502"/>
      <c r="AQ3" s="502"/>
      <c r="AR3" s="502"/>
      <c r="AS3" s="502"/>
      <c r="AT3" s="502"/>
      <c r="AU3" s="502"/>
      <c r="AV3" s="502"/>
      <c r="AW3" s="502"/>
      <c r="AX3" s="502"/>
      <c r="AY3" s="502"/>
      <c r="AZ3" s="502"/>
      <c r="BA3" s="502"/>
      <c r="BB3" s="502"/>
      <c r="BC3" s="502"/>
      <c r="BD3" s="502"/>
      <c r="BE3" s="502"/>
      <c r="BF3" s="502"/>
      <c r="BG3" s="502"/>
      <c r="BH3" s="502"/>
      <c r="BI3" s="502"/>
      <c r="BJ3" s="502"/>
      <c r="BK3" s="502"/>
      <c r="BL3" s="502"/>
      <c r="BM3" s="502"/>
      <c r="BN3" s="502"/>
      <c r="BO3" s="502"/>
      <c r="BP3" s="502"/>
      <c r="BQ3" s="502"/>
      <c r="BR3" s="502"/>
      <c r="BS3" s="502"/>
      <c r="BT3" s="502"/>
      <c r="BU3" s="502"/>
      <c r="BV3" s="502"/>
      <c r="BW3" s="502"/>
      <c r="BX3" s="502"/>
      <c r="BY3" s="502"/>
      <c r="BZ3" s="502"/>
      <c r="CA3" s="502"/>
    </row>
    <row r="4" spans="1:174">
      <c r="A4" s="500" t="s">
        <v>25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P4" s="500"/>
      <c r="AQ4" s="500"/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G4" s="500"/>
      <c r="BH4" s="500"/>
      <c r="BI4" s="500"/>
      <c r="BJ4" s="500"/>
      <c r="BK4" s="500"/>
      <c r="BL4" s="500"/>
      <c r="BM4" s="500"/>
      <c r="BN4" s="500"/>
      <c r="BO4" s="500"/>
      <c r="BP4" s="500"/>
      <c r="BQ4" s="500"/>
      <c r="BR4" s="500"/>
      <c r="BS4" s="500"/>
      <c r="BT4" s="500"/>
      <c r="BU4" s="500"/>
      <c r="BV4" s="500"/>
      <c r="BW4" s="500"/>
      <c r="BX4" s="500"/>
      <c r="BY4" s="500"/>
      <c r="BZ4" s="500"/>
      <c r="CA4" s="500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96" t="s">
        <v>414</v>
      </c>
      <c r="AH7" s="496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77" t="s">
        <v>22</v>
      </c>
      <c r="D9" s="478"/>
      <c r="E9" s="389" t="s">
        <v>21</v>
      </c>
      <c r="F9" s="389"/>
      <c r="G9" s="412" t="s">
        <v>196</v>
      </c>
      <c r="H9" s="414"/>
      <c r="I9" s="477" t="s">
        <v>197</v>
      </c>
      <c r="J9" s="478"/>
      <c r="K9" s="444" t="s">
        <v>340</v>
      </c>
      <c r="L9" s="446"/>
      <c r="M9" s="412" t="s">
        <v>205</v>
      </c>
      <c r="N9" s="414"/>
      <c r="O9" s="412" t="s">
        <v>20</v>
      </c>
      <c r="P9" s="414"/>
      <c r="Q9" s="412" t="s">
        <v>212</v>
      </c>
      <c r="R9" s="414"/>
      <c r="S9" s="412" t="s">
        <v>304</v>
      </c>
      <c r="T9" s="414"/>
      <c r="U9" s="412" t="s">
        <v>295</v>
      </c>
      <c r="V9" s="414"/>
      <c r="W9" s="412" t="s">
        <v>253</v>
      </c>
      <c r="X9" s="414"/>
      <c r="Y9" s="412" t="s">
        <v>254</v>
      </c>
      <c r="Z9" s="414"/>
      <c r="AA9" s="412" t="s">
        <v>255</v>
      </c>
      <c r="AB9" s="414"/>
      <c r="AC9" s="412" t="s">
        <v>182</v>
      </c>
      <c r="AD9" s="414"/>
      <c r="AE9" s="497" t="s">
        <v>172</v>
      </c>
      <c r="AF9" s="497"/>
      <c r="AG9" s="497" t="s">
        <v>0</v>
      </c>
      <c r="AH9" s="497"/>
      <c r="AI9" s="497" t="s">
        <v>177</v>
      </c>
      <c r="AJ9" s="498"/>
      <c r="AK9" s="486" t="s">
        <v>193</v>
      </c>
      <c r="AL9" s="487"/>
      <c r="AM9" s="486" t="s">
        <v>1</v>
      </c>
      <c r="AN9" s="487"/>
      <c r="AO9" s="486" t="s">
        <v>23</v>
      </c>
      <c r="AP9" s="487"/>
      <c r="AQ9" s="486" t="s">
        <v>2</v>
      </c>
      <c r="AR9" s="487"/>
      <c r="AS9" s="486" t="s">
        <v>18</v>
      </c>
      <c r="AT9" s="487"/>
      <c r="AU9" s="497" t="s">
        <v>3</v>
      </c>
      <c r="AV9" s="497"/>
      <c r="AW9" s="486" t="s">
        <v>5</v>
      </c>
      <c r="AX9" s="487"/>
      <c r="AY9" s="497" t="s">
        <v>4</v>
      </c>
      <c r="AZ9" s="497"/>
      <c r="BA9" s="497" t="s">
        <v>6</v>
      </c>
      <c r="BB9" s="497"/>
      <c r="BC9" s="497" t="s">
        <v>7</v>
      </c>
      <c r="BD9" s="497"/>
      <c r="BE9" s="497" t="s">
        <v>335</v>
      </c>
      <c r="BF9" s="497"/>
      <c r="BG9" s="497" t="s">
        <v>10</v>
      </c>
      <c r="BH9" s="486"/>
      <c r="BI9" s="497" t="s">
        <v>176</v>
      </c>
      <c r="BJ9" s="498"/>
      <c r="BK9" s="497" t="s">
        <v>8</v>
      </c>
      <c r="BL9" s="498"/>
      <c r="BM9" s="497" t="s">
        <v>9</v>
      </c>
      <c r="BN9" s="486"/>
      <c r="BO9" s="497" t="s">
        <v>11</v>
      </c>
      <c r="BP9" s="497"/>
      <c r="BQ9" s="497" t="s">
        <v>12</v>
      </c>
      <c r="BR9" s="497"/>
      <c r="BS9" s="497" t="s">
        <v>200</v>
      </c>
      <c r="BT9" s="497"/>
      <c r="BU9" s="497" t="s">
        <v>302</v>
      </c>
      <c r="BV9" s="497"/>
      <c r="BW9" s="497" t="s">
        <v>13</v>
      </c>
      <c r="BX9" s="497"/>
      <c r="BY9" s="486" t="s">
        <v>225</v>
      </c>
      <c r="BZ9" s="487"/>
      <c r="CA9" s="497" t="s">
        <v>14</v>
      </c>
      <c r="CB9" s="497"/>
      <c r="CC9" s="486" t="s">
        <v>230</v>
      </c>
      <c r="CD9" s="487"/>
      <c r="CE9" s="486" t="s">
        <v>15</v>
      </c>
      <c r="CF9" s="487"/>
      <c r="CG9" s="486" t="s">
        <v>245</v>
      </c>
      <c r="CH9" s="487"/>
      <c r="CI9" s="486" t="s">
        <v>16</v>
      </c>
      <c r="CJ9" s="487"/>
      <c r="CK9" s="486" t="s">
        <v>216</v>
      </c>
      <c r="CL9" s="487"/>
      <c r="CM9" s="486" t="s">
        <v>214</v>
      </c>
      <c r="CN9" s="487"/>
      <c r="CO9" s="486" t="s">
        <v>303</v>
      </c>
      <c r="CP9" s="487"/>
      <c r="CQ9" s="486" t="s">
        <v>209</v>
      </c>
      <c r="CR9" s="487"/>
      <c r="CS9" s="486" t="s">
        <v>208</v>
      </c>
      <c r="CT9" s="487"/>
      <c r="CU9" s="486" t="s">
        <v>213</v>
      </c>
      <c r="CV9" s="487"/>
      <c r="CW9" s="486" t="s">
        <v>174</v>
      </c>
      <c r="CX9" s="499"/>
      <c r="CY9" s="486" t="s">
        <v>282</v>
      </c>
      <c r="CZ9" s="487"/>
      <c r="DA9" s="486" t="s">
        <v>175</v>
      </c>
      <c r="DB9" s="499"/>
      <c r="DC9" s="486" t="s">
        <v>17</v>
      </c>
      <c r="DD9" s="499"/>
      <c r="DE9" s="486" t="s">
        <v>203</v>
      </c>
      <c r="DF9" s="487"/>
      <c r="DG9" s="486" t="s">
        <v>19</v>
      </c>
      <c r="DH9" s="489"/>
      <c r="DI9" s="486" t="s">
        <v>228</v>
      </c>
      <c r="DJ9" s="489"/>
      <c r="DK9" s="486" t="s">
        <v>221</v>
      </c>
      <c r="DL9" s="489"/>
      <c r="DM9" s="488" t="s">
        <v>251</v>
      </c>
      <c r="DN9" s="489"/>
      <c r="DO9" s="488" t="s">
        <v>250</v>
      </c>
      <c r="DP9" s="489"/>
      <c r="DQ9" s="488" t="s">
        <v>275</v>
      </c>
      <c r="DR9" s="489"/>
      <c r="DS9" s="488" t="s">
        <v>272</v>
      </c>
      <c r="DT9" s="489"/>
      <c r="DU9" s="488" t="s">
        <v>273</v>
      </c>
      <c r="DV9" s="489"/>
      <c r="DW9" s="488" t="s">
        <v>274</v>
      </c>
      <c r="DX9" s="489"/>
      <c r="DY9" s="488" t="s">
        <v>264</v>
      </c>
      <c r="DZ9" s="489"/>
      <c r="EA9" s="488" t="s">
        <v>276</v>
      </c>
      <c r="EB9" s="489"/>
      <c r="EC9" s="488" t="s">
        <v>279</v>
      </c>
      <c r="ED9" s="489"/>
      <c r="EE9" s="488" t="s">
        <v>280</v>
      </c>
      <c r="EF9" s="489"/>
      <c r="EG9" s="488" t="s">
        <v>284</v>
      </c>
      <c r="EH9" s="489"/>
      <c r="EI9" s="488" t="s">
        <v>286</v>
      </c>
      <c r="EJ9" s="489"/>
      <c r="EK9" s="488" t="s">
        <v>294</v>
      </c>
      <c r="EL9" s="489"/>
      <c r="EM9" s="488" t="s">
        <v>299</v>
      </c>
      <c r="EN9" s="489"/>
      <c r="EO9" s="488" t="s">
        <v>311</v>
      </c>
      <c r="EP9" s="489"/>
      <c r="EQ9" s="488" t="s">
        <v>314</v>
      </c>
      <c r="ER9" s="489"/>
      <c r="ES9" s="492" t="s">
        <v>321</v>
      </c>
      <c r="ET9" s="489"/>
      <c r="EU9" s="492" t="s">
        <v>316</v>
      </c>
      <c r="EV9" s="489"/>
      <c r="EW9" s="492" t="s">
        <v>326</v>
      </c>
      <c r="EX9" s="489"/>
      <c r="EY9" s="492" t="s">
        <v>334</v>
      </c>
      <c r="EZ9" s="489"/>
      <c r="FA9" s="492" t="s">
        <v>335</v>
      </c>
      <c r="FB9" s="489"/>
      <c r="FC9" s="493" t="s">
        <v>355</v>
      </c>
      <c r="FD9" s="494"/>
      <c r="FE9" s="495" t="s">
        <v>356</v>
      </c>
      <c r="FF9" s="494"/>
      <c r="FG9" s="484" t="s">
        <v>386</v>
      </c>
      <c r="FH9" s="485"/>
      <c r="FI9" s="484" t="s">
        <v>387</v>
      </c>
      <c r="FJ9" s="485"/>
      <c r="FK9" s="484" t="s">
        <v>388</v>
      </c>
      <c r="FL9" s="485"/>
      <c r="FM9" s="484" t="s">
        <v>389</v>
      </c>
      <c r="FN9" s="485"/>
      <c r="FO9" s="484" t="s">
        <v>390</v>
      </c>
      <c r="FP9" s="485"/>
      <c r="FQ9" s="490" t="s">
        <v>171</v>
      </c>
      <c r="FR9" s="491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9.1</v>
      </c>
      <c r="R11" s="71">
        <v>0.86</v>
      </c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11.34</v>
      </c>
      <c r="AF11" s="3">
        <f>'OA&amp;GRIDCO'!X11+'Day Ahead IEX PXIL'!N11+RTM!N11</f>
        <v>1.03</v>
      </c>
      <c r="AG11" s="3">
        <f>'OA&amp;GRIDCO'!AC11+'Day Ahead IEX PXIL'!S11+RTM!S11</f>
        <v>1.86</v>
      </c>
      <c r="AH11" s="3">
        <f>'OA&amp;GRIDCO'!AD11+'Day Ahead IEX PXIL'!T11+RTM!T11</f>
        <v>0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60</v>
      </c>
      <c r="AL11" s="3">
        <f>'OA&amp;GRIDCO'!BT11+'Day Ahead IEX PXIL'!AL11+RTM!AL11</f>
        <v>8.5440000000000005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525.78</v>
      </c>
      <c r="BD11" s="3">
        <f>'OA&amp;GRIDCO'!ER11+'Day Ahead IEX PXIL'!CB11+RTM!CB11</f>
        <v>103.0925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40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1.7</v>
      </c>
      <c r="DA11" s="3">
        <f>'OA&amp;GRIDCO'!IU11+'Day Ahead IEX PXIL'!EO11+RTM!EI11</f>
        <v>205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26.800000000000004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5.76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1.34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25.26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5.54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2105.108684020619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189.17753092783505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9.1</v>
      </c>
      <c r="R12" s="71">
        <v>0.86</v>
      </c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11.34</v>
      </c>
      <c r="AF12" s="3">
        <f>'OA&amp;GRIDCO'!X12+'Day Ahead IEX PXIL'!N12+RTM!N12</f>
        <v>1.03</v>
      </c>
      <c r="AG12" s="3">
        <f>'OA&amp;GRIDCO'!AC12+'Day Ahead IEX PXIL'!S12+RTM!S12</f>
        <v>1.86</v>
      </c>
      <c r="AH12" s="3">
        <f>'OA&amp;GRIDCO'!AD12+'Day Ahead IEX PXIL'!T12+RTM!T12</f>
        <v>0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60</v>
      </c>
      <c r="AL12" s="3">
        <f>'OA&amp;GRIDCO'!BT12+'Day Ahead IEX PXIL'!AL12+RTM!AL12</f>
        <v>8.5440000000000005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525.78</v>
      </c>
      <c r="BD12" s="3">
        <f>'OA&amp;GRIDCO'!ER12+'Day Ahead IEX PXIL'!CB12+RTM!CB12</f>
        <v>103.0925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40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6.8</v>
      </c>
      <c r="CZ12" s="3">
        <f>'OA&amp;GRIDCO'!IH12+'Day Ahead IEX PXIL'!EJ12+RTM!ED12</f>
        <v>1.7</v>
      </c>
      <c r="DA12" s="3">
        <f>'OA&amp;GRIDCO'!IU12+'Day Ahead IEX PXIL'!EO12+RTM!EI12</f>
        <v>205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26.800000000000004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5.76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1.34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25.26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5.54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2081.9086840206187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189.17753092783505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9.1</v>
      </c>
      <c r="R13" s="71">
        <v>0.86</v>
      </c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17.52</v>
      </c>
      <c r="AF13" s="3">
        <f>'OA&amp;GRIDCO'!X13+'Day Ahead IEX PXIL'!N13+RTM!N13</f>
        <v>1.03</v>
      </c>
      <c r="AG13" s="3">
        <f>'OA&amp;GRIDCO'!AC13+'Day Ahead IEX PXIL'!S13+RTM!S13</f>
        <v>1.86</v>
      </c>
      <c r="AH13" s="3">
        <f>'OA&amp;GRIDCO'!AD13+'Day Ahead IEX PXIL'!T13+RTM!T13</f>
        <v>0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60</v>
      </c>
      <c r="AL13" s="3">
        <f>'OA&amp;GRIDCO'!BT13+'Day Ahead IEX PXIL'!AL13+RTM!AL13</f>
        <v>8.5440000000000005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13.701030927835101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525.78</v>
      </c>
      <c r="BD13" s="3">
        <f>'OA&amp;GRIDCO'!ER13+'Day Ahead IEX PXIL'!CB13+RTM!CB13</f>
        <v>103.0925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40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6.8</v>
      </c>
      <c r="CZ13" s="3">
        <f>'OA&amp;GRIDCO'!IH13+'Day Ahead IEX PXIL'!EJ13+RTM!ED13</f>
        <v>1.7</v>
      </c>
      <c r="DA13" s="3">
        <f>'OA&amp;GRIDCO'!IU13+'Day Ahead IEX PXIL'!EO13+RTM!EI13</f>
        <v>205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26.800000000000004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5.76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1.34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25.26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5.54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2058.088684020619</v>
      </c>
      <c r="FR13" s="1">
        <f t="shared" si="1"/>
        <v>189.17753092783511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9.1</v>
      </c>
      <c r="R14" s="71">
        <v>0.86</v>
      </c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17.52</v>
      </c>
      <c r="AF14" s="3">
        <f>'OA&amp;GRIDCO'!X14+'Day Ahead IEX PXIL'!N14+RTM!N14</f>
        <v>1.03</v>
      </c>
      <c r="AG14" s="3">
        <f>'OA&amp;GRIDCO'!AC14+'Day Ahead IEX PXIL'!S14+RTM!S14</f>
        <v>1.86</v>
      </c>
      <c r="AH14" s="3">
        <f>'OA&amp;GRIDCO'!AD14+'Day Ahead IEX PXIL'!T14+RTM!T14</f>
        <v>0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60</v>
      </c>
      <c r="AL14" s="3">
        <f>'OA&amp;GRIDCO'!BT14+'Day Ahead IEX PXIL'!AL14+RTM!AL14</f>
        <v>8.5440000000000005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13.701030927835101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525.78</v>
      </c>
      <c r="BD14" s="3">
        <f>'OA&amp;GRIDCO'!ER14+'Day Ahead IEX PXIL'!CB14+RTM!CB14</f>
        <v>103.0925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40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6.8</v>
      </c>
      <c r="CZ14" s="3">
        <f>'OA&amp;GRIDCO'!IH14+'Day Ahead IEX PXIL'!EJ14+RTM!ED14</f>
        <v>1.7</v>
      </c>
      <c r="DA14" s="3">
        <f>'OA&amp;GRIDCO'!IU14+'Day Ahead IEX PXIL'!EO14+RTM!EI14</f>
        <v>205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26.800000000000004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5.76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1.34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25.26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5.54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2028.0886840206185</v>
      </c>
      <c r="FR14" s="1">
        <f t="shared" si="1"/>
        <v>189.17753092783511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9.1</v>
      </c>
      <c r="R15" s="71">
        <v>0.86</v>
      </c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11.34</v>
      </c>
      <c r="AF15" s="3">
        <f>'OA&amp;GRIDCO'!X15+'Day Ahead IEX PXIL'!N15+RTM!N15</f>
        <v>1.03</v>
      </c>
      <c r="AG15" s="3">
        <f>'OA&amp;GRIDCO'!AC15+'Day Ahead IEX PXIL'!S15+RTM!S15</f>
        <v>1.86</v>
      </c>
      <c r="AH15" s="3">
        <f>'OA&amp;GRIDCO'!AD15+'Day Ahead IEX PXIL'!T15+RTM!T15</f>
        <v>0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80.62</v>
      </c>
      <c r="AL15" s="3">
        <f>'OA&amp;GRIDCO'!BT15+'Day Ahead IEX PXIL'!AL15+RTM!AL15</f>
        <v>8.5440000000000005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13.701030927835101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525.78</v>
      </c>
      <c r="BD15" s="3">
        <f>'OA&amp;GRIDCO'!ER15+'Day Ahead IEX PXIL'!CB15+RTM!CB15</f>
        <v>103.0925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40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6.8</v>
      </c>
      <c r="CZ15" s="3">
        <f>'OA&amp;GRIDCO'!IH15+'Day Ahead IEX PXIL'!EJ15+RTM!ED15</f>
        <v>1.7</v>
      </c>
      <c r="DA15" s="3">
        <f>'OA&amp;GRIDCO'!IU15+'Day Ahead IEX PXIL'!EO15+RTM!EI15</f>
        <v>205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26.800000000000004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5.54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1.34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25.26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5.54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2012.3086840206181</v>
      </c>
      <c r="FR15" s="1">
        <f t="shared" si="1"/>
        <v>189.17753092783511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9.1</v>
      </c>
      <c r="R16" s="71">
        <v>0.86</v>
      </c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11.34</v>
      </c>
      <c r="AF16" s="3">
        <f>'OA&amp;GRIDCO'!X16+'Day Ahead IEX PXIL'!N16+RTM!N16</f>
        <v>1.03</v>
      </c>
      <c r="AG16" s="3">
        <f>'OA&amp;GRIDCO'!AC16+'Day Ahead IEX PXIL'!S16+RTM!S16</f>
        <v>1.86</v>
      </c>
      <c r="AH16" s="3">
        <f>'OA&amp;GRIDCO'!AD16+'Day Ahead IEX PXIL'!T16+RTM!T16</f>
        <v>0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80.62</v>
      </c>
      <c r="AL16" s="3">
        <f>'OA&amp;GRIDCO'!BT16+'Day Ahead IEX PXIL'!AL16+RTM!AL16</f>
        <v>8.5440000000000005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13.701030927835101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525.78</v>
      </c>
      <c r="BD16" s="3">
        <f>'OA&amp;GRIDCO'!ER16+'Day Ahead IEX PXIL'!CB16+RTM!CB16</f>
        <v>103.0925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40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6.8</v>
      </c>
      <c r="CZ16" s="3">
        <f>'OA&amp;GRIDCO'!IH16+'Day Ahead IEX PXIL'!EJ16+RTM!ED16</f>
        <v>1.7</v>
      </c>
      <c r="DA16" s="3">
        <f>'OA&amp;GRIDCO'!IU16+'Day Ahead IEX PXIL'!EO16+RTM!EI16</f>
        <v>205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26.800000000000004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5.54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1.34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25.26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5.54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1997.3086840206181</v>
      </c>
      <c r="FR16" s="1">
        <f t="shared" si="1"/>
        <v>189.17753092783511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9.1</v>
      </c>
      <c r="R17" s="71">
        <v>0.86</v>
      </c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11.34</v>
      </c>
      <c r="AF17" s="3">
        <f>'OA&amp;GRIDCO'!X17+'Day Ahead IEX PXIL'!N17+RTM!N17</f>
        <v>1.03</v>
      </c>
      <c r="AG17" s="3">
        <f>'OA&amp;GRIDCO'!AC17+'Day Ahead IEX PXIL'!S17+RTM!S17</f>
        <v>1.86</v>
      </c>
      <c r="AH17" s="3">
        <f>'OA&amp;GRIDCO'!AD17+'Day Ahead IEX PXIL'!T17+RTM!T17</f>
        <v>0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80.62</v>
      </c>
      <c r="AL17" s="3">
        <f>'OA&amp;GRIDCO'!BT17+'Day Ahead IEX PXIL'!AL17+RTM!AL17</f>
        <v>8.5440000000000005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13.701030927835101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525.78</v>
      </c>
      <c r="BD17" s="3">
        <f>'OA&amp;GRIDCO'!ER17+'Day Ahead IEX PXIL'!CB17+RTM!CB17</f>
        <v>103.0925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40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6.8</v>
      </c>
      <c r="CZ17" s="3">
        <f>'OA&amp;GRIDCO'!IH17+'Day Ahead IEX PXIL'!EJ17+RTM!ED17</f>
        <v>1.7</v>
      </c>
      <c r="DA17" s="3">
        <f>'OA&amp;GRIDCO'!IU17+'Day Ahead IEX PXIL'!EO17+RTM!EI17</f>
        <v>205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26.800000000000004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5.54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1.34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25.26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5.54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1997.3086840206181</v>
      </c>
      <c r="FR17" s="1">
        <f t="shared" si="1"/>
        <v>189.17753092783511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9.1</v>
      </c>
      <c r="R18" s="71">
        <v>0.86</v>
      </c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17.52</v>
      </c>
      <c r="AF18" s="3">
        <f>'OA&amp;GRIDCO'!X18+'Day Ahead IEX PXIL'!N18+RTM!N18</f>
        <v>1.03</v>
      </c>
      <c r="AG18" s="3">
        <f>'OA&amp;GRIDCO'!AC18+'Day Ahead IEX PXIL'!S18+RTM!S18</f>
        <v>1.86</v>
      </c>
      <c r="AH18" s="3">
        <f>'OA&amp;GRIDCO'!AD18+'Day Ahead IEX PXIL'!T18+RTM!T18</f>
        <v>0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60</v>
      </c>
      <c r="AL18" s="3">
        <f>'OA&amp;GRIDCO'!BT18+'Day Ahead IEX PXIL'!AL18+RTM!AL18</f>
        <v>8.5440000000000005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13.701030927835101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525.78</v>
      </c>
      <c r="BD18" s="3">
        <f>'OA&amp;GRIDCO'!ER18+'Day Ahead IEX PXIL'!CB18+RTM!CB18</f>
        <v>103.0925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40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6.8</v>
      </c>
      <c r="CZ18" s="3">
        <f>'OA&amp;GRIDCO'!IH18+'Day Ahead IEX PXIL'!EJ18+RTM!ED18</f>
        <v>1.7</v>
      </c>
      <c r="DA18" s="3">
        <f>'OA&amp;GRIDCO'!IU18+'Day Ahead IEX PXIL'!EO18+RTM!EI18</f>
        <v>205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26.800000000000004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5.54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1.34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25.26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5.54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1982.8686840206185</v>
      </c>
      <c r="FR18" s="1">
        <f t="shared" si="1"/>
        <v>189.17753092783511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9.1</v>
      </c>
      <c r="R19" s="71">
        <v>0.86</v>
      </c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17.52</v>
      </c>
      <c r="AF19" s="3">
        <f>'OA&amp;GRIDCO'!X19+'Day Ahead IEX PXIL'!N19+RTM!N19</f>
        <v>1.03</v>
      </c>
      <c r="AG19" s="3">
        <f>'OA&amp;GRIDCO'!AC19+'Day Ahead IEX PXIL'!S19+RTM!S19</f>
        <v>1.86</v>
      </c>
      <c r="AH19" s="3">
        <f>'OA&amp;GRIDCO'!AD19+'Day Ahead IEX PXIL'!T19+RTM!T19</f>
        <v>0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60</v>
      </c>
      <c r="AL19" s="3">
        <f>'OA&amp;GRIDCO'!BT19+'Day Ahead IEX PXIL'!AL19+RTM!AL19</f>
        <v>8.5440000000000005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13.701030927835101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525.78</v>
      </c>
      <c r="BD19" s="3">
        <f>'OA&amp;GRIDCO'!ER19+'Day Ahead IEX PXIL'!CB19+RTM!CB19</f>
        <v>103.0925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40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6.8</v>
      </c>
      <c r="CZ19" s="3">
        <f>'OA&amp;GRIDCO'!IH19+'Day Ahead IEX PXIL'!EJ19+RTM!ED19</f>
        <v>1.7</v>
      </c>
      <c r="DA19" s="3">
        <f>'OA&amp;GRIDCO'!IU19+'Day Ahead IEX PXIL'!EO19+RTM!EI19</f>
        <v>205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26.800000000000004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5.54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1.34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25.26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5.54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1.67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1982.9886840206186</v>
      </c>
      <c r="FR19" s="1">
        <f t="shared" si="1"/>
        <v>190.17753092783511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9.1</v>
      </c>
      <c r="R20" s="71">
        <v>0.86</v>
      </c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11.34</v>
      </c>
      <c r="AF20" s="3">
        <f>'OA&amp;GRIDCO'!X20+'Day Ahead IEX PXIL'!N20+RTM!N20</f>
        <v>1.03</v>
      </c>
      <c r="AG20" s="3">
        <f>'OA&amp;GRIDCO'!AC20+'Day Ahead IEX PXIL'!S20+RTM!S20</f>
        <v>1.86</v>
      </c>
      <c r="AH20" s="3">
        <f>'OA&amp;GRIDCO'!AD20+'Day Ahead IEX PXIL'!T20+RTM!T20</f>
        <v>0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60</v>
      </c>
      <c r="AL20" s="3">
        <f>'OA&amp;GRIDCO'!BT20+'Day Ahead IEX PXIL'!AL20+RTM!AL20</f>
        <v>8.5440000000000005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13.701030927835101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525.78</v>
      </c>
      <c r="BD20" s="3">
        <f>'OA&amp;GRIDCO'!ER20+'Day Ahead IEX PXIL'!CB20+RTM!CB20</f>
        <v>103.0925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40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6.8</v>
      </c>
      <c r="CZ20" s="3">
        <f>'OA&amp;GRIDCO'!IH20+'Day Ahead IEX PXIL'!EJ20+RTM!ED20</f>
        <v>1.7</v>
      </c>
      <c r="DA20" s="3">
        <f>'OA&amp;GRIDCO'!IU20+'Day Ahead IEX PXIL'!EO20+RTM!EI20</f>
        <v>205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26.800000000000004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5.54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1.34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25.26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5.54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1.67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1976.8086840206183</v>
      </c>
      <c r="FR20" s="1">
        <f t="shared" si="1"/>
        <v>190.17753092783511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9.1</v>
      </c>
      <c r="R21" s="71">
        <v>0.86</v>
      </c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11.34</v>
      </c>
      <c r="AF21" s="3">
        <f>'OA&amp;GRIDCO'!X21+'Day Ahead IEX PXIL'!N21+RTM!N21</f>
        <v>1.03</v>
      </c>
      <c r="AG21" s="3">
        <f>'OA&amp;GRIDCO'!AC21+'Day Ahead IEX PXIL'!S21+RTM!S21</f>
        <v>1.86</v>
      </c>
      <c r="AH21" s="3">
        <f>'OA&amp;GRIDCO'!AD21+'Day Ahead IEX PXIL'!T21+RTM!T21</f>
        <v>0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111.55</v>
      </c>
      <c r="AL21" s="3">
        <f>'OA&amp;GRIDCO'!BT21+'Day Ahead IEX PXIL'!AL21+RTM!AL21</f>
        <v>8.5440000000000005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13.701030927835101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525.78</v>
      </c>
      <c r="BD21" s="3">
        <f>'OA&amp;GRIDCO'!ER21+'Day Ahead IEX PXIL'!CB21+RTM!CB21</f>
        <v>103.0925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40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6.8</v>
      </c>
      <c r="CZ21" s="3">
        <f>'OA&amp;GRIDCO'!IH21+'Day Ahead IEX PXIL'!EJ21+RTM!ED21</f>
        <v>1.7</v>
      </c>
      <c r="DA21" s="3">
        <f>'OA&amp;GRIDCO'!IU21+'Day Ahead IEX PXIL'!EO21+RTM!EI21</f>
        <v>205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26.800000000000004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5.54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1.34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25.26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5.54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1.67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2028.3586840206185</v>
      </c>
      <c r="FR21" s="1">
        <f t="shared" si="1"/>
        <v>190.17753092783511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9.1</v>
      </c>
      <c r="R22" s="71">
        <v>0.86</v>
      </c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11.34</v>
      </c>
      <c r="AF22" s="3">
        <f>'OA&amp;GRIDCO'!X22+'Day Ahead IEX PXIL'!N22+RTM!N22</f>
        <v>1.03</v>
      </c>
      <c r="AG22" s="3">
        <f>'OA&amp;GRIDCO'!AC22+'Day Ahead IEX PXIL'!S22+RTM!S22</f>
        <v>1.86</v>
      </c>
      <c r="AH22" s="3">
        <f>'OA&amp;GRIDCO'!AD22+'Day Ahead IEX PXIL'!T22+RTM!T22</f>
        <v>0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111.55</v>
      </c>
      <c r="AL22" s="3">
        <f>'OA&amp;GRIDCO'!BT22+'Day Ahead IEX PXIL'!AL22+RTM!AL22</f>
        <v>8.5440000000000005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13.701030927835101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525.78</v>
      </c>
      <c r="BD22" s="3">
        <f>'OA&amp;GRIDCO'!ER22+'Day Ahead IEX PXIL'!CB22+RTM!CB22</f>
        <v>103.0925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40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6.8</v>
      </c>
      <c r="CZ22" s="3">
        <f>'OA&amp;GRIDCO'!IH22+'Day Ahead IEX PXIL'!EJ22+RTM!ED22</f>
        <v>1.7</v>
      </c>
      <c r="DA22" s="3">
        <f>'OA&amp;GRIDCO'!IU22+'Day Ahead IEX PXIL'!EO22+RTM!EI22</f>
        <v>205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26.800000000000004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5.54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1.34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25.26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5.54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1.67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2028.3586840206185</v>
      </c>
      <c r="FR22" s="1">
        <f t="shared" si="1"/>
        <v>190.17753092783511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9.1</v>
      </c>
      <c r="R23" s="71">
        <v>0.86</v>
      </c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17.52</v>
      </c>
      <c r="AF23" s="3">
        <f>'OA&amp;GRIDCO'!X23+'Day Ahead IEX PXIL'!N23+RTM!N23</f>
        <v>1.03</v>
      </c>
      <c r="AG23" s="3">
        <f>'OA&amp;GRIDCO'!AC23+'Day Ahead IEX PXIL'!S23+RTM!S23</f>
        <v>1.86</v>
      </c>
      <c r="AH23" s="3">
        <f>'OA&amp;GRIDCO'!AD23+'Day Ahead IEX PXIL'!T23+RTM!T23</f>
        <v>0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60</v>
      </c>
      <c r="AL23" s="3">
        <f>'OA&amp;GRIDCO'!BT23+'Day Ahead IEX PXIL'!AL23+RTM!AL23</f>
        <v>8.5440000000000005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13.701030927835101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525.78</v>
      </c>
      <c r="BD23" s="3">
        <f>'OA&amp;GRIDCO'!ER23+'Day Ahead IEX PXIL'!CB23+RTM!CB23</f>
        <v>103.0925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40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6.8</v>
      </c>
      <c r="CZ23" s="3">
        <f>'OA&amp;GRIDCO'!IH23+'Day Ahead IEX PXIL'!EJ23+RTM!ED23</f>
        <v>1.7</v>
      </c>
      <c r="DA23" s="3">
        <f>'OA&amp;GRIDCO'!IU23+'Day Ahead IEX PXIL'!EO23+RTM!EI23</f>
        <v>205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26.800000000000004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5.54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1.34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25.26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5.54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1.55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1982.8686840206185</v>
      </c>
      <c r="FR23" s="1">
        <f t="shared" si="1"/>
        <v>190.17753092783511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9.1</v>
      </c>
      <c r="R24" s="71">
        <v>0.86</v>
      </c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17.52</v>
      </c>
      <c r="AF24" s="3">
        <f>'OA&amp;GRIDCO'!X24+'Day Ahead IEX PXIL'!N24+RTM!N24</f>
        <v>1.03</v>
      </c>
      <c r="AG24" s="3">
        <f>'OA&amp;GRIDCO'!AC24+'Day Ahead IEX PXIL'!S24+RTM!S24</f>
        <v>1.86</v>
      </c>
      <c r="AH24" s="3">
        <f>'OA&amp;GRIDCO'!AD24+'Day Ahead IEX PXIL'!T24+RTM!T24</f>
        <v>0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70.31</v>
      </c>
      <c r="AL24" s="3">
        <f>'OA&amp;GRIDCO'!BT24+'Day Ahead IEX PXIL'!AL24+RTM!AL24</f>
        <v>8.5440000000000005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13.701030927835101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525.78</v>
      </c>
      <c r="BD24" s="3">
        <f>'OA&amp;GRIDCO'!ER24+'Day Ahead IEX PXIL'!CB24+RTM!CB24</f>
        <v>103.0925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40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6.8</v>
      </c>
      <c r="CZ24" s="3">
        <f>'OA&amp;GRIDCO'!IH24+'Day Ahead IEX PXIL'!EJ24+RTM!ED24</f>
        <v>1.7</v>
      </c>
      <c r="DA24" s="3">
        <f>'OA&amp;GRIDCO'!IU24+'Day Ahead IEX PXIL'!EO24+RTM!EI24</f>
        <v>205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26.800000000000004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5.54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1.34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25.26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5.54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1.55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1993.1786840206184</v>
      </c>
      <c r="FR24" s="1">
        <f t="shared" si="1"/>
        <v>190.17753092783511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9.1</v>
      </c>
      <c r="R25" s="71">
        <v>0.86</v>
      </c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11.34</v>
      </c>
      <c r="AF25" s="3">
        <f>'OA&amp;GRIDCO'!X25+'Day Ahead IEX PXIL'!N25+RTM!N25</f>
        <v>1.03</v>
      </c>
      <c r="AG25" s="3">
        <f>'OA&amp;GRIDCO'!AC25+'Day Ahead IEX PXIL'!S25+RTM!S25</f>
        <v>2.37</v>
      </c>
      <c r="AH25" s="3">
        <f>'OA&amp;GRIDCO'!AD25+'Day Ahead IEX PXIL'!T25+RTM!T25</f>
        <v>0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60</v>
      </c>
      <c r="AL25" s="3">
        <f>'OA&amp;GRIDCO'!BT25+'Day Ahead IEX PXIL'!AL25+RTM!AL25</f>
        <v>8.5440000000000005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13.701030927835101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525.78</v>
      </c>
      <c r="BD25" s="3">
        <f>'OA&amp;GRIDCO'!ER25+'Day Ahead IEX PXIL'!CB25+RTM!CB25</f>
        <v>103.0925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40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6.8</v>
      </c>
      <c r="CZ25" s="3">
        <f>'OA&amp;GRIDCO'!IH25+'Day Ahead IEX PXIL'!EJ25+RTM!ED25</f>
        <v>1.7</v>
      </c>
      <c r="DA25" s="3">
        <f>'OA&amp;GRIDCO'!IU25+'Day Ahead IEX PXIL'!EO25+RTM!EI25</f>
        <v>205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26.800000000000004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5.54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1.34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25.26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5.54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1.55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1977.1986840206184</v>
      </c>
      <c r="FR25" s="1">
        <f t="shared" si="1"/>
        <v>190.17753092783511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9.1</v>
      </c>
      <c r="R26" s="71">
        <v>0.86</v>
      </c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11.34</v>
      </c>
      <c r="AF26" s="3">
        <f>'OA&amp;GRIDCO'!X26+'Day Ahead IEX PXIL'!N26+RTM!N26</f>
        <v>1.03</v>
      </c>
      <c r="AG26" s="3">
        <f>'OA&amp;GRIDCO'!AC26+'Day Ahead IEX PXIL'!S26+RTM!S26</f>
        <v>2.37</v>
      </c>
      <c r="AH26" s="3">
        <f>'OA&amp;GRIDCO'!AD26+'Day Ahead IEX PXIL'!T26+RTM!T26</f>
        <v>0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60</v>
      </c>
      <c r="AL26" s="3">
        <f>'OA&amp;GRIDCO'!BT26+'Day Ahead IEX PXIL'!AL26+RTM!AL26</f>
        <v>8.5440000000000005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13.701030927835101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525.78</v>
      </c>
      <c r="BD26" s="3">
        <f>'OA&amp;GRIDCO'!ER26+'Day Ahead IEX PXIL'!CB26+RTM!CB26</f>
        <v>103.0925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40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6.8</v>
      </c>
      <c r="CZ26" s="3">
        <f>'OA&amp;GRIDCO'!IH26+'Day Ahead IEX PXIL'!EJ26+RTM!ED26</f>
        <v>1.7</v>
      </c>
      <c r="DA26" s="3">
        <f>'OA&amp;GRIDCO'!IU26+'Day Ahead IEX PXIL'!EO26+RTM!EI26</f>
        <v>205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26.800000000000004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5.54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1.34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25.26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5.54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1.55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1977.1986840206184</v>
      </c>
      <c r="FR26" s="1">
        <f t="shared" si="1"/>
        <v>190.17753092783511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9.1</v>
      </c>
      <c r="R27" s="71">
        <v>0.86</v>
      </c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11.34</v>
      </c>
      <c r="AF27" s="3">
        <f>'OA&amp;GRIDCO'!X27+'Day Ahead IEX PXIL'!N27+RTM!N27</f>
        <v>1.03</v>
      </c>
      <c r="AG27" s="3">
        <f>'OA&amp;GRIDCO'!AC27+'Day Ahead IEX PXIL'!S27+RTM!S27</f>
        <v>2.37</v>
      </c>
      <c r="AH27" s="3">
        <f>'OA&amp;GRIDCO'!AD27+'Day Ahead IEX PXIL'!T27+RTM!T27</f>
        <v>0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121.86</v>
      </c>
      <c r="AL27" s="3">
        <f>'OA&amp;GRIDCO'!BT27+'Day Ahead IEX PXIL'!AL27+RTM!AL27</f>
        <v>8.5440000000000005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13.701030927835101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525.78</v>
      </c>
      <c r="BD27" s="3">
        <f>'OA&amp;GRIDCO'!ER27+'Day Ahead IEX PXIL'!CB27+RTM!CB27</f>
        <v>103.0925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40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6.8</v>
      </c>
      <c r="CZ27" s="3">
        <f>'OA&amp;GRIDCO'!IH27+'Day Ahead IEX PXIL'!EJ27+RTM!ED27</f>
        <v>1.7</v>
      </c>
      <c r="DA27" s="3">
        <f>'OA&amp;GRIDCO'!IU27+'Day Ahead IEX PXIL'!EO27+RTM!EI27</f>
        <v>205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5.54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1.34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25.26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5.54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1.55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2038.0286840206181</v>
      </c>
      <c r="FR27" s="1">
        <f t="shared" si="1"/>
        <v>190.17753092783511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9.1</v>
      </c>
      <c r="R28" s="71">
        <v>0.86</v>
      </c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11.34</v>
      </c>
      <c r="AF28" s="3">
        <f>'OA&amp;GRIDCO'!X28+'Day Ahead IEX PXIL'!N28+RTM!N28</f>
        <v>1.03</v>
      </c>
      <c r="AG28" s="3">
        <f>'OA&amp;GRIDCO'!AC28+'Day Ahead IEX PXIL'!S28+RTM!S28</f>
        <v>2.37</v>
      </c>
      <c r="AH28" s="3">
        <f>'OA&amp;GRIDCO'!AD28+'Day Ahead IEX PXIL'!T28+RTM!T28</f>
        <v>0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80.62</v>
      </c>
      <c r="AL28" s="3">
        <f>'OA&amp;GRIDCO'!BT28+'Day Ahead IEX PXIL'!AL28+RTM!AL28</f>
        <v>8.5440000000000005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13.701030927835101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525.78</v>
      </c>
      <c r="BD28" s="3">
        <f>'OA&amp;GRIDCO'!ER28+'Day Ahead IEX PXIL'!CB28+RTM!CB28</f>
        <v>103.0925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40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6.8</v>
      </c>
      <c r="CZ28" s="3">
        <f>'OA&amp;GRIDCO'!IH28+'Day Ahead IEX PXIL'!EJ28+RTM!ED28</f>
        <v>1.7</v>
      </c>
      <c r="DA28" s="3">
        <f>'OA&amp;GRIDCO'!IU28+'Day Ahead IEX PXIL'!EO28+RTM!EI28</f>
        <v>205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5.54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1.34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25.26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5.54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1.55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1996.7886840206183</v>
      </c>
      <c r="FR28" s="1">
        <f t="shared" si="1"/>
        <v>190.17753092783511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9.1</v>
      </c>
      <c r="R29" s="71">
        <v>0.86</v>
      </c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27.83</v>
      </c>
      <c r="AF29" s="3">
        <f>'OA&amp;GRIDCO'!X29+'Day Ahead IEX PXIL'!N29+RTM!N29</f>
        <v>1.03</v>
      </c>
      <c r="AG29" s="3">
        <f>'OA&amp;GRIDCO'!AC29+'Day Ahead IEX PXIL'!S29+RTM!S29</f>
        <v>2.37</v>
      </c>
      <c r="AH29" s="3">
        <f>'OA&amp;GRIDCO'!AD29+'Day Ahead IEX PXIL'!T29+RTM!T29</f>
        <v>0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60</v>
      </c>
      <c r="AL29" s="3">
        <f>'OA&amp;GRIDCO'!BT29+'Day Ahead IEX PXIL'!AL29+RTM!AL29</f>
        <v>8.5440000000000005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13.701030927835101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525.78</v>
      </c>
      <c r="BD29" s="3">
        <f>'OA&amp;GRIDCO'!ER29+'Day Ahead IEX PXIL'!CB29+RTM!CB29</f>
        <v>103.0925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40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6.8</v>
      </c>
      <c r="CZ29" s="3">
        <f>'OA&amp;GRIDCO'!IH29+'Day Ahead IEX PXIL'!EJ29+RTM!ED29</f>
        <v>1.7</v>
      </c>
      <c r="DA29" s="3">
        <f>'OA&amp;GRIDCO'!IU29+'Day Ahead IEX PXIL'!EO29+RTM!EI29</f>
        <v>205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5.54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1.34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25.26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5.54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1.55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1992.6586840206182</v>
      </c>
      <c r="FR29" s="1">
        <f t="shared" si="1"/>
        <v>190.17753092783511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9.1</v>
      </c>
      <c r="R30" s="71">
        <v>0.86</v>
      </c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12.370000000000001</v>
      </c>
      <c r="AF30" s="3">
        <f>'OA&amp;GRIDCO'!X30+'Day Ahead IEX PXIL'!N30+RTM!N30</f>
        <v>1.03</v>
      </c>
      <c r="AG30" s="3">
        <f>'OA&amp;GRIDCO'!AC30+'Day Ahead IEX PXIL'!S30+RTM!S30</f>
        <v>2.37</v>
      </c>
      <c r="AH30" s="3">
        <f>'OA&amp;GRIDCO'!AD30+'Day Ahead IEX PXIL'!T30+RTM!T30</f>
        <v>0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70.31</v>
      </c>
      <c r="AL30" s="3">
        <f>'OA&amp;GRIDCO'!BT30+'Day Ahead IEX PXIL'!AL30+RTM!AL30</f>
        <v>8.5440000000000005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13.701030927835101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525.78</v>
      </c>
      <c r="BD30" s="3">
        <f>'OA&amp;GRIDCO'!ER30+'Day Ahead IEX PXIL'!CB30+RTM!CB30</f>
        <v>103.0925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40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6.8</v>
      </c>
      <c r="CZ30" s="3">
        <f>'OA&amp;GRIDCO'!IH30+'Day Ahead IEX PXIL'!EJ30+RTM!ED30</f>
        <v>1.7</v>
      </c>
      <c r="DA30" s="3">
        <f>'OA&amp;GRIDCO'!IU30+'Day Ahead IEX PXIL'!EO30+RTM!EI30</f>
        <v>205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5.54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1.34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25.26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5.54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1.55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1987.5086840206181</v>
      </c>
      <c r="FR30" s="1">
        <f t="shared" si="1"/>
        <v>190.17753092783511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9.1</v>
      </c>
      <c r="R31" s="71">
        <v>0.86</v>
      </c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11.34</v>
      </c>
      <c r="AF31" s="3">
        <f>'OA&amp;GRIDCO'!X31+'Day Ahead IEX PXIL'!N31+RTM!N31</f>
        <v>1.03</v>
      </c>
      <c r="AG31" s="3">
        <f>'OA&amp;GRIDCO'!AC31+'Day Ahead IEX PXIL'!S31+RTM!S31</f>
        <v>2.37</v>
      </c>
      <c r="AH31" s="3">
        <f>'OA&amp;GRIDCO'!AD31+'Day Ahead IEX PXIL'!T31+RTM!T31</f>
        <v>0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70.31</v>
      </c>
      <c r="AL31" s="3">
        <f>'OA&amp;GRIDCO'!BT31+'Day Ahead IEX PXIL'!AL31+RTM!AL31</f>
        <v>8.5440000000000005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13.701030927835101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525.78</v>
      </c>
      <c r="BD31" s="3">
        <f>'OA&amp;GRIDCO'!ER31+'Day Ahead IEX PXIL'!CB31+RTM!CB31</f>
        <v>103.0925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40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6.8</v>
      </c>
      <c r="CZ31" s="3">
        <f>'OA&amp;GRIDCO'!IH31+'Day Ahead IEX PXIL'!EJ31+RTM!ED31</f>
        <v>1.7</v>
      </c>
      <c r="DA31" s="3">
        <f>'OA&amp;GRIDCO'!IU31+'Day Ahead IEX PXIL'!EO31+RTM!EI31</f>
        <v>205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5.54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1.34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25.26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5.54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1986.5786840206183</v>
      </c>
      <c r="FR31" s="1">
        <f t="shared" si="1"/>
        <v>189.17753092783511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9.1</v>
      </c>
      <c r="R32" s="71">
        <v>0.86</v>
      </c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11.34</v>
      </c>
      <c r="AF32" s="3">
        <f>'OA&amp;GRIDCO'!X32+'Day Ahead IEX PXIL'!N32+RTM!N32</f>
        <v>1.03</v>
      </c>
      <c r="AG32" s="3">
        <f>'OA&amp;GRIDCO'!AC32+'Day Ahead IEX PXIL'!S32+RTM!S32</f>
        <v>2.37</v>
      </c>
      <c r="AH32" s="3">
        <f>'OA&amp;GRIDCO'!AD32+'Day Ahead IEX PXIL'!T32+RTM!T32</f>
        <v>0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60</v>
      </c>
      <c r="AL32" s="3">
        <f>'OA&amp;GRIDCO'!BT32+'Day Ahead IEX PXIL'!AL32+RTM!AL32</f>
        <v>8.5440000000000005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13.701030927835101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525.78</v>
      </c>
      <c r="BD32" s="3">
        <f>'OA&amp;GRIDCO'!ER32+'Day Ahead IEX PXIL'!CB32+RTM!CB32</f>
        <v>103.0925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40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6.8</v>
      </c>
      <c r="CZ32" s="3">
        <f>'OA&amp;GRIDCO'!IH32+'Day Ahead IEX PXIL'!EJ32+RTM!ED32</f>
        <v>1.7</v>
      </c>
      <c r="DA32" s="3">
        <f>'OA&amp;GRIDCO'!IU32+'Day Ahead IEX PXIL'!EO32+RTM!EI32</f>
        <v>205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5.54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1.34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25.26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5.54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1976.2686840206184</v>
      </c>
      <c r="FR32" s="1">
        <f t="shared" si="1"/>
        <v>189.17753092783511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9.1</v>
      </c>
      <c r="R33" s="71">
        <v>0.86</v>
      </c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15.46</v>
      </c>
      <c r="AF33" s="3">
        <f>'OA&amp;GRIDCO'!X33+'Day Ahead IEX PXIL'!N33+RTM!N33</f>
        <v>1.03</v>
      </c>
      <c r="AG33" s="3">
        <f>'OA&amp;GRIDCO'!AC33+'Day Ahead IEX PXIL'!S33+RTM!S33</f>
        <v>2.37</v>
      </c>
      <c r="AH33" s="3">
        <f>'OA&amp;GRIDCO'!AD33+'Day Ahead IEX PXIL'!T33+RTM!T33</f>
        <v>0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60</v>
      </c>
      <c r="AL33" s="3">
        <f>'OA&amp;GRIDCO'!BT33+'Day Ahead IEX PXIL'!AL33+RTM!AL33</f>
        <v>8.5440000000000005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13.701030927835101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525.78</v>
      </c>
      <c r="BD33" s="3">
        <f>'OA&amp;GRIDCO'!ER33+'Day Ahead IEX PXIL'!CB33+RTM!CB33</f>
        <v>103.0925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40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6.8</v>
      </c>
      <c r="CZ33" s="3">
        <f>'OA&amp;GRIDCO'!IH33+'Day Ahead IEX PXIL'!EJ33+RTM!ED33</f>
        <v>1.7</v>
      </c>
      <c r="DA33" s="3">
        <f>'OA&amp;GRIDCO'!IU33+'Day Ahead IEX PXIL'!EO33+RTM!EI33</f>
        <v>205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5.54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1.34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25.26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5.54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1980.3886840206187</v>
      </c>
      <c r="FR33" s="1">
        <f t="shared" si="1"/>
        <v>189.17753092783511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9.1</v>
      </c>
      <c r="R34" s="71">
        <v>0.86</v>
      </c>
      <c r="S34" s="70">
        <v>25</v>
      </c>
      <c r="T34" s="71"/>
      <c r="U34" s="70">
        <v>37</v>
      </c>
      <c r="V34" s="71"/>
      <c r="W34" s="251">
        <v>0</v>
      </c>
      <c r="X34" s="71"/>
      <c r="Y34" s="71">
        <v>0.06</v>
      </c>
      <c r="Z34" s="71"/>
      <c r="AA34" s="71">
        <v>0.1</v>
      </c>
      <c r="AB34" s="71"/>
      <c r="AC34" s="254">
        <v>0</v>
      </c>
      <c r="AD34" s="71"/>
      <c r="AE34" s="3">
        <f>'OA&amp;GRIDCO'!W34+'Day Ahead IEX PXIL'!M34+RTM!M34</f>
        <v>17.52</v>
      </c>
      <c r="AF34" s="3">
        <f>'OA&amp;GRIDCO'!X34+'Day Ahead IEX PXIL'!N34+RTM!N34</f>
        <v>1.03</v>
      </c>
      <c r="AG34" s="3">
        <f>'OA&amp;GRIDCO'!AC34+'Day Ahead IEX PXIL'!S34+RTM!S34</f>
        <v>2.37</v>
      </c>
      <c r="AH34" s="3">
        <f>'OA&amp;GRIDCO'!AD34+'Day Ahead IEX PXIL'!T34+RTM!T34</f>
        <v>0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116.7</v>
      </c>
      <c r="AL34" s="3">
        <f>'OA&amp;GRIDCO'!BT34+'Day Ahead IEX PXIL'!AL34+RTM!AL34</f>
        <v>8.5440000000000005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13.701030927835101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525.78</v>
      </c>
      <c r="BD34" s="3">
        <f>'OA&amp;GRIDCO'!ER34+'Day Ahead IEX PXIL'!CB34+RTM!CB34</f>
        <v>103.0925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40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6.8</v>
      </c>
      <c r="CZ34" s="3">
        <f>'OA&amp;GRIDCO'!IH34+'Day Ahead IEX PXIL'!EJ34+RTM!ED34</f>
        <v>1.7</v>
      </c>
      <c r="DA34" s="3">
        <f>'OA&amp;GRIDCO'!IU34+'Day Ahead IEX PXIL'!EO34+RTM!EI34</f>
        <v>205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5.54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1.34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25.26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6.7080000000000001E-2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5.54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2039.3757640206184</v>
      </c>
      <c r="FR34" s="1">
        <f t="shared" si="1"/>
        <v>189.17753092783511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9.1</v>
      </c>
      <c r="R35" s="71">
        <v>0.86</v>
      </c>
      <c r="S35" s="70">
        <v>25</v>
      </c>
      <c r="T35" s="71"/>
      <c r="U35" s="70">
        <v>37</v>
      </c>
      <c r="V35" s="71"/>
      <c r="W35" s="251">
        <v>0.19500000000000001</v>
      </c>
      <c r="X35" s="71"/>
      <c r="Y35" s="71">
        <v>0.09</v>
      </c>
      <c r="Z35" s="71"/>
      <c r="AA35" s="71">
        <v>0.14000000000000001</v>
      </c>
      <c r="AB35" s="71"/>
      <c r="AC35" s="254">
        <v>0</v>
      </c>
      <c r="AD35" s="71"/>
      <c r="AE35" s="3">
        <f>'OA&amp;GRIDCO'!W35+'Day Ahead IEX PXIL'!M35+RTM!M35</f>
        <v>12.370000000000001</v>
      </c>
      <c r="AF35" s="3">
        <f>'OA&amp;GRIDCO'!X35+'Day Ahead IEX PXIL'!N35+RTM!N35</f>
        <v>1.03</v>
      </c>
      <c r="AG35" s="3">
        <f>'OA&amp;GRIDCO'!AC35+'Day Ahead IEX PXIL'!S35+RTM!S35</f>
        <v>2.37</v>
      </c>
      <c r="AH35" s="3">
        <f>'OA&amp;GRIDCO'!AD35+'Day Ahead IEX PXIL'!T35+RTM!T35</f>
        <v>0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85.77</v>
      </c>
      <c r="AL35" s="3">
        <f>'OA&amp;GRIDCO'!BT35+'Day Ahead IEX PXIL'!AL35+RTM!AL35</f>
        <v>8.5440000000000005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13.701030927835101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525.78</v>
      </c>
      <c r="BD35" s="3">
        <f>'OA&amp;GRIDCO'!ER35+'Day Ahead IEX PXIL'!CB35+RTM!CB35</f>
        <v>103.0925</v>
      </c>
      <c r="BE35" s="71">
        <f>'OA&amp;GRIDCO'!OC35+GDAM!U35</f>
        <v>0.09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40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2.06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6.8</v>
      </c>
      <c r="CZ35" s="3">
        <f>'OA&amp;GRIDCO'!IH35+'Day Ahead IEX PXIL'!EJ35+RTM!ED35</f>
        <v>1.7</v>
      </c>
      <c r="DA35" s="3">
        <f>'OA&amp;GRIDCO'!IU35+'Day Ahead IEX PXIL'!EO35+RTM!EI35</f>
        <v>205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20.61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5.54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1.34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25.26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0.66305999999999987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5.54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0.6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0.31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2002.1667440206181</v>
      </c>
      <c r="FR35" s="1">
        <f t="shared" si="1"/>
        <v>189.17753092783511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9.1</v>
      </c>
      <c r="R36" s="71">
        <v>0.86</v>
      </c>
      <c r="S36" s="70">
        <v>25</v>
      </c>
      <c r="T36" s="71"/>
      <c r="U36" s="70">
        <v>37</v>
      </c>
      <c r="V36" s="71"/>
      <c r="W36" s="251">
        <v>0.33900000000000002</v>
      </c>
      <c r="X36" s="71"/>
      <c r="Y36" s="71">
        <v>0.19</v>
      </c>
      <c r="Z36" s="71"/>
      <c r="AA36" s="71">
        <v>0.28999999999999998</v>
      </c>
      <c r="AB36" s="71"/>
      <c r="AC36" s="254">
        <v>0</v>
      </c>
      <c r="AD36" s="71"/>
      <c r="AE36" s="3">
        <f>'OA&amp;GRIDCO'!W36+'Day Ahead IEX PXIL'!M36+RTM!M36</f>
        <v>11.34</v>
      </c>
      <c r="AF36" s="3">
        <f>'OA&amp;GRIDCO'!X36+'Day Ahead IEX PXIL'!N36+RTM!N36</f>
        <v>1.03</v>
      </c>
      <c r="AG36" s="70">
        <f>'OA&amp;GRIDCO'!AC36+'Day Ahead IEX PXIL'!S36+RTM!S36</f>
        <v>2.37</v>
      </c>
      <c r="AH36" s="70">
        <f>'OA&amp;GRIDCO'!AD36+'Day Ahead IEX PXIL'!T36+RTM!T36</f>
        <v>0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60</v>
      </c>
      <c r="AL36" s="70">
        <f>'OA&amp;GRIDCO'!BT36+'Day Ahead IEX PXIL'!AL36+RTM!AL36</f>
        <v>8.5440000000000005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13.701030927835101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525.78</v>
      </c>
      <c r="BD36" s="70">
        <f>'OA&amp;GRIDCO'!ER36+'Day Ahead IEX PXIL'!CB36+RTM!CB36</f>
        <v>103.0925</v>
      </c>
      <c r="BE36" s="71">
        <f>'OA&amp;GRIDCO'!OC36+GDAM!U36</f>
        <v>0.36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40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2.06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6.8</v>
      </c>
      <c r="CZ36" s="70">
        <f>'OA&amp;GRIDCO'!IH36+'Day Ahead IEX PXIL'!EJ36+RTM!ED36</f>
        <v>1.7</v>
      </c>
      <c r="DA36" s="70">
        <f>'OA&amp;GRIDCO'!IU36+'Day Ahead IEX PXIL'!EO36+RTM!EI36</f>
        <v>205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20.61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5.54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1.34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25.26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1.4680200000000001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5.54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0.72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0.11</v>
      </c>
      <c r="FD36" s="70">
        <f>RTM!JX36</f>
        <v>0</v>
      </c>
      <c r="FE36" s="70">
        <f>GDAM!AE36+'OA&amp;GRIDCO'!OU36</f>
        <v>0.44000000000000006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1977.0857040206183</v>
      </c>
      <c r="FR36" s="1">
        <f t="shared" si="1"/>
        <v>189.17753092783511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9.1</v>
      </c>
      <c r="R37" s="71">
        <v>0.86</v>
      </c>
      <c r="S37" s="70">
        <v>25</v>
      </c>
      <c r="T37" s="71"/>
      <c r="U37" s="70">
        <v>37</v>
      </c>
      <c r="V37" s="71"/>
      <c r="W37" s="251">
        <v>1.028</v>
      </c>
      <c r="X37" s="71"/>
      <c r="Y37" s="71">
        <v>0.3</v>
      </c>
      <c r="Z37" s="71"/>
      <c r="AA37" s="71">
        <v>0.45</v>
      </c>
      <c r="AB37" s="71"/>
      <c r="AC37" s="254">
        <v>5.7330000000000013E-2</v>
      </c>
      <c r="AD37" s="71"/>
      <c r="AE37" s="3">
        <f>'OA&amp;GRIDCO'!W37+'Day Ahead IEX PXIL'!M37+RTM!M37</f>
        <v>11.34</v>
      </c>
      <c r="AF37" s="3">
        <f>'OA&amp;GRIDCO'!X37+'Day Ahead IEX PXIL'!N37+RTM!N37</f>
        <v>1.03</v>
      </c>
      <c r="AG37" s="70">
        <f>'OA&amp;GRIDCO'!AC37+'Day Ahead IEX PXIL'!S37+RTM!S37</f>
        <v>2.37</v>
      </c>
      <c r="AH37" s="70">
        <f>'OA&amp;GRIDCO'!AD37+'Day Ahead IEX PXIL'!T37+RTM!T37</f>
        <v>0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65.150000000000006</v>
      </c>
      <c r="AL37" s="70">
        <f>'OA&amp;GRIDCO'!BT37+'Day Ahead IEX PXIL'!AL37+RTM!AL37</f>
        <v>8.5440000000000005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13.701030927835101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525.78</v>
      </c>
      <c r="BD37" s="70">
        <f>'OA&amp;GRIDCO'!ER37+'Day Ahead IEX PXIL'!CB37+RTM!CB37</f>
        <v>103.0925</v>
      </c>
      <c r="BE37" s="71">
        <f>'OA&amp;GRIDCO'!OC37+GDAM!U37</f>
        <v>0.78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40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2.06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6.8</v>
      </c>
      <c r="CZ37" s="70">
        <f>'OA&amp;GRIDCO'!IH37+'Day Ahead IEX PXIL'!EJ37+RTM!ED37</f>
        <v>1.7</v>
      </c>
      <c r="DA37" s="70">
        <f>'OA&amp;GRIDCO'!IU37+'Day Ahead IEX PXIL'!EO37+RTM!EI37</f>
        <v>205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20.61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5.54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1.34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25.26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2.3374799999999998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5.54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1.45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1.17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1986.2564940206182</v>
      </c>
      <c r="FR37" s="1">
        <f t="shared" si="1"/>
        <v>189.17753092783511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9.1</v>
      </c>
      <c r="R38" s="71">
        <v>0.86</v>
      </c>
      <c r="S38" s="70">
        <v>25</v>
      </c>
      <c r="T38" s="71"/>
      <c r="U38" s="70">
        <v>37</v>
      </c>
      <c r="V38" s="71"/>
      <c r="W38" s="251">
        <v>1.754</v>
      </c>
      <c r="X38" s="71"/>
      <c r="Y38" s="71">
        <v>0.44</v>
      </c>
      <c r="Z38" s="71"/>
      <c r="AA38" s="71">
        <v>0.67</v>
      </c>
      <c r="AB38" s="71"/>
      <c r="AC38" s="254">
        <v>0.11466000000000003</v>
      </c>
      <c r="AD38" s="71"/>
      <c r="AE38" s="3">
        <f>'OA&amp;GRIDCO'!W38+'Day Ahead IEX PXIL'!M38+RTM!M38</f>
        <v>11.34</v>
      </c>
      <c r="AF38" s="3">
        <f>'OA&amp;GRIDCO'!X38+'Day Ahead IEX PXIL'!N38+RTM!N38</f>
        <v>1.03</v>
      </c>
      <c r="AG38" s="70">
        <f>'OA&amp;GRIDCO'!AC38+'Day Ahead IEX PXIL'!S38+RTM!S38</f>
        <v>2.37</v>
      </c>
      <c r="AH38" s="70">
        <f>'OA&amp;GRIDCO'!AD38+'Day Ahead IEX PXIL'!T38+RTM!T38</f>
        <v>0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80.62</v>
      </c>
      <c r="AL38" s="70">
        <f>'OA&amp;GRIDCO'!BT38+'Day Ahead IEX PXIL'!AL38+RTM!AL38</f>
        <v>8.5440000000000005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13.701030927835101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525.78</v>
      </c>
      <c r="BD38" s="70">
        <f>'OA&amp;GRIDCO'!ER38+'Day Ahead IEX PXIL'!CB38+RTM!CB38</f>
        <v>103.0925</v>
      </c>
      <c r="BE38" s="71">
        <f>'OA&amp;GRIDCO'!OC38+GDAM!U38</f>
        <v>1.24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40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2.06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6.8</v>
      </c>
      <c r="CZ38" s="70">
        <f>'OA&amp;GRIDCO'!IH38+'Day Ahead IEX PXIL'!EJ38+RTM!ED38</f>
        <v>1.7</v>
      </c>
      <c r="DA38" s="70">
        <f>'OA&amp;GRIDCO'!IU38+'Day Ahead IEX PXIL'!EO38+RTM!EI38</f>
        <v>205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20.61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5.54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1.34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25.26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3.3075599999999996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5.54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1.79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0.44</v>
      </c>
      <c r="FD38" s="70">
        <f>RTM!JX38</f>
        <v>0</v>
      </c>
      <c r="FE38" s="70">
        <f>GDAM!AE38+'OA&amp;GRIDCO'!OU38</f>
        <v>1.88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2005.5099040206183</v>
      </c>
      <c r="FR38" s="1">
        <f t="shared" si="1"/>
        <v>189.17753092783511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9.1</v>
      </c>
      <c r="R39" s="71">
        <v>0.86</v>
      </c>
      <c r="S39" s="70">
        <v>25</v>
      </c>
      <c r="T39" s="71"/>
      <c r="U39" s="70">
        <v>37</v>
      </c>
      <c r="V39" s="71"/>
      <c r="W39" s="251">
        <v>2.524</v>
      </c>
      <c r="X39" s="71"/>
      <c r="Y39" s="71">
        <v>0.59</v>
      </c>
      <c r="Z39" s="71"/>
      <c r="AA39" s="71">
        <v>0.88</v>
      </c>
      <c r="AB39" s="71"/>
      <c r="AC39" s="255">
        <v>0.32500000000000001</v>
      </c>
      <c r="AD39" s="71"/>
      <c r="AE39" s="3">
        <f>'OA&amp;GRIDCO'!W39+'Day Ahead IEX PXIL'!M39+RTM!M39</f>
        <v>27.83</v>
      </c>
      <c r="AF39" s="3">
        <f>'OA&amp;GRIDCO'!X39+'Day Ahead IEX PXIL'!N39+RTM!N39</f>
        <v>1.03</v>
      </c>
      <c r="AG39" s="70">
        <f>'OA&amp;GRIDCO'!AC39+'Day Ahead IEX PXIL'!S39+RTM!S39</f>
        <v>2.37</v>
      </c>
      <c r="AH39" s="70">
        <f>'OA&amp;GRIDCO'!AD39+'Day Ahead IEX PXIL'!T39+RTM!T39</f>
        <v>0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50</v>
      </c>
      <c r="AL39" s="70">
        <f>'OA&amp;GRIDCO'!BT39+'Day Ahead IEX PXIL'!AL39+RTM!AL39</f>
        <v>7.1199999999999992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13.701030927835101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525.78</v>
      </c>
      <c r="BD39" s="70">
        <f>'OA&amp;GRIDCO'!ER39+'Day Ahead IEX PXIL'!CB39+RTM!CB39</f>
        <v>103.0925</v>
      </c>
      <c r="BE39" s="71">
        <f>'OA&amp;GRIDCO'!OC39+GDAM!U39</f>
        <v>1.76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40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2.06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6.8</v>
      </c>
      <c r="CZ39" s="70">
        <f>'OA&amp;GRIDCO'!IH39+'Day Ahead IEX PXIL'!EJ39+RTM!ED39</f>
        <v>1.7</v>
      </c>
      <c r="DA39" s="70">
        <f>'OA&amp;GRIDCO'!IU39+'Day Ahead IEX PXIL'!EO39+RTM!EI39</f>
        <v>205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20.61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5.54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1.34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25.26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4.3137599999999994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3.32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1.55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3.12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0.77</v>
      </c>
      <c r="FD39" s="70">
        <f>RTM!JX39</f>
        <v>0</v>
      </c>
      <c r="FE39" s="70">
        <f>GDAM!AE39+'OA&amp;GRIDCO'!OU39</f>
        <v>2.56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1994.3914440206181</v>
      </c>
      <c r="FR39" s="1">
        <f t="shared" si="1"/>
        <v>187.75353092783507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9.1</v>
      </c>
      <c r="R40" s="71">
        <v>0.86</v>
      </c>
      <c r="S40" s="70">
        <v>25</v>
      </c>
      <c r="T40" s="71"/>
      <c r="U40" s="70">
        <v>37</v>
      </c>
      <c r="V40" s="71"/>
      <c r="W40" s="251">
        <v>3.165</v>
      </c>
      <c r="X40" s="71"/>
      <c r="Y40" s="71">
        <v>0.92</v>
      </c>
      <c r="Z40" s="71"/>
      <c r="AA40" s="71">
        <v>1.38</v>
      </c>
      <c r="AB40" s="71"/>
      <c r="AC40" s="255">
        <v>0.49400000000000005</v>
      </c>
      <c r="AD40" s="71"/>
      <c r="AE40" s="3">
        <f>'OA&amp;GRIDCO'!W40+'Day Ahead IEX PXIL'!M40+RTM!M40</f>
        <v>12.370000000000001</v>
      </c>
      <c r="AF40" s="3">
        <f>'OA&amp;GRIDCO'!X40+'Day Ahead IEX PXIL'!N40+RTM!N40</f>
        <v>1.03</v>
      </c>
      <c r="AG40" s="70">
        <f>'OA&amp;GRIDCO'!AC40+'Day Ahead IEX PXIL'!S40+RTM!S40</f>
        <v>2.37</v>
      </c>
      <c r="AH40" s="70">
        <f>'OA&amp;GRIDCO'!AD40+'Day Ahead IEX PXIL'!T40+RTM!T40</f>
        <v>0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50</v>
      </c>
      <c r="AL40" s="70">
        <f>'OA&amp;GRIDCO'!BT40+'Day Ahead IEX PXIL'!AL40+RTM!AL40</f>
        <v>7.1199999999999992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13.701030927835101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525.78</v>
      </c>
      <c r="BD40" s="70">
        <f>'OA&amp;GRIDCO'!ER40+'Day Ahead IEX PXIL'!CB40+RTM!CB40</f>
        <v>103.0925</v>
      </c>
      <c r="BE40" s="71">
        <f>'OA&amp;GRIDCO'!OC40+GDAM!U40</f>
        <v>2.5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40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2.06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6.8</v>
      </c>
      <c r="CZ40" s="70">
        <f>'OA&amp;GRIDCO'!IH40+'Day Ahead IEX PXIL'!EJ40+RTM!ED40</f>
        <v>1.7</v>
      </c>
      <c r="DA40" s="70">
        <f>'OA&amp;GRIDCO'!IU40+'Day Ahead IEX PXIL'!EO40+RTM!EI40</f>
        <v>205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20.61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5.54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1.34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25.26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5.3380200000000002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3.32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1.55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4.8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0.77</v>
      </c>
      <c r="FD40" s="70">
        <f>RTM!JX40</f>
        <v>0</v>
      </c>
      <c r="FE40" s="70">
        <f>GDAM!AE40+'OA&amp;GRIDCO'!OU40</f>
        <v>3.6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1985.0957040206181</v>
      </c>
      <c r="FR40" s="1">
        <f t="shared" si="1"/>
        <v>187.75353092783507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9.1</v>
      </c>
      <c r="R41" s="71">
        <v>0.86</v>
      </c>
      <c r="S41" s="70">
        <v>25</v>
      </c>
      <c r="T41" s="71"/>
      <c r="U41" s="70">
        <v>37</v>
      </c>
      <c r="V41" s="71"/>
      <c r="W41" s="251">
        <v>4.0460000000000003</v>
      </c>
      <c r="X41" s="71"/>
      <c r="Y41" s="71">
        <v>1.26</v>
      </c>
      <c r="Z41" s="71"/>
      <c r="AA41" s="71">
        <v>1.89</v>
      </c>
      <c r="AB41" s="71"/>
      <c r="AC41" s="255">
        <v>0.59800000000000009</v>
      </c>
      <c r="AD41" s="71"/>
      <c r="AE41" s="3">
        <f>'OA&amp;GRIDCO'!W41+'Day Ahead IEX PXIL'!M41+RTM!M41</f>
        <v>11.34</v>
      </c>
      <c r="AF41" s="3">
        <f>'OA&amp;GRIDCO'!X41+'Day Ahead IEX PXIL'!N41+RTM!N41</f>
        <v>1.03</v>
      </c>
      <c r="AG41" s="70">
        <f>'OA&amp;GRIDCO'!AC41+'Day Ahead IEX PXIL'!S41+RTM!S41</f>
        <v>2.37</v>
      </c>
      <c r="AH41" s="70">
        <f>'OA&amp;GRIDCO'!AD41+'Day Ahead IEX PXIL'!T41+RTM!T41</f>
        <v>0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96.39</v>
      </c>
      <c r="AL41" s="70">
        <f>'OA&amp;GRIDCO'!BT41+'Day Ahead IEX PXIL'!AL41+RTM!AL41</f>
        <v>7.1199999999999992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13.701030927835101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525.78</v>
      </c>
      <c r="BD41" s="70">
        <f>'OA&amp;GRIDCO'!ER41+'Day Ahead IEX PXIL'!CB41+RTM!CB41</f>
        <v>103.0925</v>
      </c>
      <c r="BE41" s="71">
        <f>'OA&amp;GRIDCO'!OC41+GDAM!U41</f>
        <v>4.16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40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6.8</v>
      </c>
      <c r="CZ41" s="70">
        <f>'OA&amp;GRIDCO'!IH41+'Day Ahead IEX PXIL'!EJ41+RTM!ED41</f>
        <v>1.7</v>
      </c>
      <c r="DA41" s="70">
        <f>'OA&amp;GRIDCO'!IU41+'Day Ahead IEX PXIL'!EO41+RTM!EI41</f>
        <v>205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20.61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1.34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25.26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6.3674400000000002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3.32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1.55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6.84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0.88</v>
      </c>
      <c r="FD41" s="70">
        <f>RTM!JX41</f>
        <v>0</v>
      </c>
      <c r="FE41" s="70">
        <f>GDAM!AE41+'OA&amp;GRIDCO'!OU41</f>
        <v>4.2299999999999995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2030.1951240206183</v>
      </c>
      <c r="FR41" s="1">
        <f t="shared" si="1"/>
        <v>187.75353092783507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9.1</v>
      </c>
      <c r="R42" s="71">
        <v>0.86</v>
      </c>
      <c r="S42" s="70">
        <v>25</v>
      </c>
      <c r="T42" s="71"/>
      <c r="U42" s="70">
        <v>37</v>
      </c>
      <c r="V42" s="71"/>
      <c r="W42" s="251">
        <v>4.742</v>
      </c>
      <c r="X42" s="71"/>
      <c r="Y42" s="71">
        <v>1.64</v>
      </c>
      <c r="Z42" s="71"/>
      <c r="AA42" s="71">
        <v>2.46</v>
      </c>
      <c r="AB42" s="71"/>
      <c r="AC42" s="255">
        <v>0.87100000000000011</v>
      </c>
      <c r="AD42" s="71"/>
      <c r="AE42" s="3">
        <f>'OA&amp;GRIDCO'!W42+'Day Ahead IEX PXIL'!M42+RTM!M42</f>
        <v>8.24</v>
      </c>
      <c r="AF42" s="3">
        <f>'OA&amp;GRIDCO'!X42+'Day Ahead IEX PXIL'!N42+RTM!N42</f>
        <v>1.03</v>
      </c>
      <c r="AG42" s="70">
        <f>'OA&amp;GRIDCO'!AC42+'Day Ahead IEX PXIL'!S42+RTM!S42</f>
        <v>2.37</v>
      </c>
      <c r="AH42" s="70">
        <f>'OA&amp;GRIDCO'!AD42+'Day Ahead IEX PXIL'!T42+RTM!T42</f>
        <v>0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60.31</v>
      </c>
      <c r="AL42" s="70">
        <f>'OA&amp;GRIDCO'!BT42+'Day Ahead IEX PXIL'!AL42+RTM!AL42</f>
        <v>7.1199999999999992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13.701030927835101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463.92</v>
      </c>
      <c r="BD42" s="70">
        <f>'OA&amp;GRIDCO'!ER42+'Day Ahead IEX PXIL'!CB42+RTM!CB42</f>
        <v>103.0925</v>
      </c>
      <c r="BE42" s="71">
        <f>'OA&amp;GRIDCO'!OC42+GDAM!U42</f>
        <v>6.17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40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6.8</v>
      </c>
      <c r="CZ42" s="70">
        <f>'OA&amp;GRIDCO'!IH42+'Day Ahead IEX PXIL'!EJ42+RTM!ED42</f>
        <v>1.7</v>
      </c>
      <c r="DA42" s="70">
        <f>'OA&amp;GRIDCO'!IU42+'Day Ahead IEX PXIL'!EO42+RTM!EI42</f>
        <v>205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20.61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1.34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25.26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7.6161599999999989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3.32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1.55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6.78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1.1100000000000001</v>
      </c>
      <c r="FD42" s="70">
        <f>RTM!JX42</f>
        <v>0</v>
      </c>
      <c r="FE42" s="70">
        <f>GDAM!AE42+'OA&amp;GRIDCO'!OU42</f>
        <v>5.41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1935.7178440206187</v>
      </c>
      <c r="FR42" s="1">
        <f t="shared" si="1"/>
        <v>187.75353092783507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9.1</v>
      </c>
      <c r="R43" s="71">
        <v>0.86</v>
      </c>
      <c r="S43" s="70">
        <v>25</v>
      </c>
      <c r="T43" s="71"/>
      <c r="U43" s="70">
        <v>37</v>
      </c>
      <c r="V43" s="71"/>
      <c r="W43" s="251">
        <v>6.548</v>
      </c>
      <c r="X43" s="71"/>
      <c r="Y43" s="71">
        <v>2.02</v>
      </c>
      <c r="Z43" s="71"/>
      <c r="AA43" s="71">
        <v>3.03</v>
      </c>
      <c r="AB43" s="71"/>
      <c r="AC43" s="255">
        <v>1.0010000000000001</v>
      </c>
      <c r="AD43" s="71"/>
      <c r="AE43" s="3">
        <f>'OA&amp;GRIDCO'!W43+'Day Ahead IEX PXIL'!M43+RTM!M43</f>
        <v>8.24</v>
      </c>
      <c r="AF43" s="3">
        <f>'OA&amp;GRIDCO'!X43+'Day Ahead IEX PXIL'!N43+RTM!N43</f>
        <v>1.03</v>
      </c>
      <c r="AG43" s="70">
        <f>'OA&amp;GRIDCO'!AC43+'Day Ahead IEX PXIL'!S43+RTM!S43</f>
        <v>2.37</v>
      </c>
      <c r="AH43" s="70">
        <f>'OA&amp;GRIDCO'!AD43+'Day Ahead IEX PXIL'!T43+RTM!T43</f>
        <v>0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50</v>
      </c>
      <c r="AL43" s="70">
        <f>'OA&amp;GRIDCO'!BT43+'Day Ahead IEX PXIL'!AL43+RTM!AL43</f>
        <v>7.1199999999999992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13.701030927835101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463.92</v>
      </c>
      <c r="BD43" s="70">
        <f>'OA&amp;GRIDCO'!ER43+'Day Ahead IEX PXIL'!CB43+RTM!CB43</f>
        <v>103.0925</v>
      </c>
      <c r="BE43" s="71">
        <f>'OA&amp;GRIDCO'!OC43+GDAM!U43</f>
        <v>7.64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370</v>
      </c>
      <c r="CX43" s="70">
        <f>'OA&amp;GRIDCO'!HV43+'Day Ahead IEX PXIL'!ED43+RTM!DX43</f>
        <v>0</v>
      </c>
      <c r="CY43" s="70">
        <f>'OA&amp;GRIDCO'!IG43+'Day Ahead IEX PXIL'!EI43+RTM!EC43</f>
        <v>6.8</v>
      </c>
      <c r="CZ43" s="70">
        <f>'OA&amp;GRIDCO'!IH43+'Day Ahead IEX PXIL'!EJ43+RTM!ED43</f>
        <v>1.7</v>
      </c>
      <c r="DA43" s="70">
        <f>'OA&amp;GRIDCO'!IU43+'Day Ahead IEX PXIL'!EO43+RTM!EI43</f>
        <v>205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19.580000000000002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1.34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25.26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8.9087399999999981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3.32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1.33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0.04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1</v>
      </c>
      <c r="FD43" s="70">
        <f>RTM!JX43</f>
        <v>0</v>
      </c>
      <c r="FE43" s="70">
        <f>GDAM!AE43+'OA&amp;GRIDCO'!OU43</f>
        <v>6.3699999999999992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1825.2669240206185</v>
      </c>
      <c r="FR43" s="1">
        <f t="shared" si="1"/>
        <v>172.25353092783507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9.1</v>
      </c>
      <c r="R44" s="71">
        <v>0.86</v>
      </c>
      <c r="S44" s="70">
        <v>25</v>
      </c>
      <c r="T44" s="71"/>
      <c r="U44" s="70">
        <v>37</v>
      </c>
      <c r="V44" s="71"/>
      <c r="W44" s="251">
        <v>7.9260000000000002</v>
      </c>
      <c r="X44" s="71"/>
      <c r="Y44" s="71">
        <v>2.14</v>
      </c>
      <c r="Z44" s="71"/>
      <c r="AA44" s="71">
        <v>3.21</v>
      </c>
      <c r="AB44" s="71"/>
      <c r="AC44" s="255">
        <v>1.157</v>
      </c>
      <c r="AD44" s="71"/>
      <c r="AE44" s="3">
        <f>'OA&amp;GRIDCO'!W44+'Day Ahead IEX PXIL'!M44+RTM!M44</f>
        <v>8.24</v>
      </c>
      <c r="AF44" s="3">
        <f>'OA&amp;GRIDCO'!X44+'Day Ahead IEX PXIL'!N44+RTM!N44</f>
        <v>1.03</v>
      </c>
      <c r="AG44" s="70">
        <f>'OA&amp;GRIDCO'!AC44+'Day Ahead IEX PXIL'!S44+RTM!S44</f>
        <v>2.37</v>
      </c>
      <c r="AH44" s="70">
        <f>'OA&amp;GRIDCO'!AD44+'Day Ahead IEX PXIL'!T44+RTM!T44</f>
        <v>0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60.31</v>
      </c>
      <c r="AL44" s="70">
        <f>'OA&amp;GRIDCO'!BT44+'Day Ahead IEX PXIL'!AL44+RTM!AL44</f>
        <v>7.1199999999999992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13.701030927835101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412.37</v>
      </c>
      <c r="BD44" s="70">
        <f>'OA&amp;GRIDCO'!ER44+'Day Ahead IEX PXIL'!CB44+RTM!CB44</f>
        <v>103.0925</v>
      </c>
      <c r="BE44" s="71">
        <f>'OA&amp;GRIDCO'!OC44+GDAM!U44</f>
        <v>8.76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340</v>
      </c>
      <c r="CX44" s="70">
        <f>'OA&amp;GRIDCO'!HV44+'Day Ahead IEX PXIL'!ED44+RTM!DX44</f>
        <v>0</v>
      </c>
      <c r="CY44" s="70">
        <f>'OA&amp;GRIDCO'!IG44+'Day Ahead IEX PXIL'!EI44+RTM!EC44</f>
        <v>6.8</v>
      </c>
      <c r="CZ44" s="70">
        <f>'OA&amp;GRIDCO'!IH44+'Day Ahead IEX PXIL'!EJ44+RTM!ED44</f>
        <v>1.7</v>
      </c>
      <c r="DA44" s="70">
        <f>'OA&amp;GRIDCO'!IU44+'Day Ahead IEX PXIL'!EO44+RTM!EI44</f>
        <v>205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19.580000000000002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49.852000000000004</v>
      </c>
      <c r="DP44" s="70">
        <f>'OA&amp;GRIDCO'!LV44+'Day Ahead IEX PXIL'!HP44+RTM!IV44</f>
        <v>0</v>
      </c>
      <c r="DQ44" s="70">
        <f>RTM!HK44</f>
        <v>1.34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25.26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10.232279999999998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3.32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7.0000000000000007E-2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1</v>
      </c>
      <c r="FD44" s="70">
        <f>RTM!JX44</f>
        <v>0</v>
      </c>
      <c r="FE44" s="70">
        <f>GDAM!AE44+'OA&amp;GRIDCO'!OU44</f>
        <v>7.3000000000000007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1753.2214640206184</v>
      </c>
      <c r="FR44" s="1">
        <f t="shared" si="1"/>
        <v>172.25353092783507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9.1</v>
      </c>
      <c r="R45" s="71">
        <v>0.86</v>
      </c>
      <c r="S45" s="70">
        <v>25</v>
      </c>
      <c r="T45" s="71"/>
      <c r="U45" s="70">
        <v>37</v>
      </c>
      <c r="V45" s="71"/>
      <c r="W45" s="251">
        <v>7.84</v>
      </c>
      <c r="X45" s="71"/>
      <c r="Y45" s="71">
        <v>2.2599999999999998</v>
      </c>
      <c r="Z45" s="71"/>
      <c r="AA45" s="71">
        <v>3.39</v>
      </c>
      <c r="AB45" s="71"/>
      <c r="AC45" s="255">
        <v>1.2869999999999999</v>
      </c>
      <c r="AD45" s="71"/>
      <c r="AE45" s="3">
        <f>'OA&amp;GRIDCO'!W45+'Day Ahead IEX PXIL'!M45+RTM!M45</f>
        <v>15.46</v>
      </c>
      <c r="AF45" s="3">
        <f>'OA&amp;GRIDCO'!X45+'Day Ahead IEX PXIL'!N45+RTM!N45</f>
        <v>1.03</v>
      </c>
      <c r="AG45" s="70">
        <f>'OA&amp;GRIDCO'!AC45+'Day Ahead IEX PXIL'!S45+RTM!S45</f>
        <v>2.37</v>
      </c>
      <c r="AH45" s="70">
        <f>'OA&amp;GRIDCO'!AD45+'Day Ahead IEX PXIL'!T45+RTM!T45</f>
        <v>0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50</v>
      </c>
      <c r="AL45" s="70">
        <f>'OA&amp;GRIDCO'!BT45+'Day Ahead IEX PXIL'!AL45+RTM!AL45</f>
        <v>7.1199999999999992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13.701030927835101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412.37</v>
      </c>
      <c r="BD45" s="70">
        <f>'OA&amp;GRIDCO'!ER45+'Day Ahead IEX PXIL'!CB45+RTM!CB45</f>
        <v>103.0925</v>
      </c>
      <c r="BE45" s="71">
        <f>'OA&amp;GRIDCO'!OC45+GDAM!U45</f>
        <v>10.029999999999999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310</v>
      </c>
      <c r="CX45" s="70">
        <f>'OA&amp;GRIDCO'!HV45+'Day Ahead IEX PXIL'!ED45+RTM!DX45</f>
        <v>0</v>
      </c>
      <c r="CY45" s="70">
        <f>'OA&amp;GRIDCO'!IG45+'Day Ahead IEX PXIL'!EI45+RTM!EC45</f>
        <v>6.8</v>
      </c>
      <c r="CZ45" s="70">
        <f>'OA&amp;GRIDCO'!IH45+'Day Ahead IEX PXIL'!EJ45+RTM!ED45</f>
        <v>1.7</v>
      </c>
      <c r="DA45" s="70">
        <f>'OA&amp;GRIDCO'!IU45+'Day Ahead IEX PXIL'!EO45+RTM!EI45</f>
        <v>180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43.989000000000004</v>
      </c>
      <c r="DP45" s="70">
        <f>'OA&amp;GRIDCO'!LV45+'Day Ahead IEX PXIL'!HP45+RTM!IV45</f>
        <v>0</v>
      </c>
      <c r="DQ45" s="70">
        <f>RTM!HK45</f>
        <v>1.34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25.26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11.576459999999997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3.05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0.56000000000000005</v>
      </c>
      <c r="FD45" s="70">
        <f>RTM!JX45</f>
        <v>0</v>
      </c>
      <c r="FE45" s="70">
        <f>GDAM!AE45+'OA&amp;GRIDCO'!OU45</f>
        <v>8.120000000000001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1688.4756440206186</v>
      </c>
      <c r="FR45" s="1">
        <f t="shared" si="1"/>
        <v>172.25353092783507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9.1</v>
      </c>
      <c r="R46" s="71">
        <v>0.86</v>
      </c>
      <c r="S46" s="70">
        <v>25</v>
      </c>
      <c r="T46" s="71"/>
      <c r="U46" s="70">
        <v>37</v>
      </c>
      <c r="V46" s="71"/>
      <c r="W46" s="251">
        <v>6.673</v>
      </c>
      <c r="X46" s="71"/>
      <c r="Y46" s="71">
        <v>2.36</v>
      </c>
      <c r="Z46" s="71"/>
      <c r="AA46" s="71">
        <v>3.54</v>
      </c>
      <c r="AB46" s="71"/>
      <c r="AC46" s="255">
        <v>1.5169518000000002</v>
      </c>
      <c r="AD46" s="71"/>
      <c r="AE46" s="3">
        <f>'OA&amp;GRIDCO'!W46+'Day Ahead IEX PXIL'!M46+RTM!M46</f>
        <v>8.24</v>
      </c>
      <c r="AF46" s="3">
        <f>'OA&amp;GRIDCO'!X46+'Day Ahead IEX PXIL'!N46+RTM!N46</f>
        <v>1.03</v>
      </c>
      <c r="AG46" s="70">
        <f>'OA&amp;GRIDCO'!AC46+'Day Ahead IEX PXIL'!S46+RTM!S46</f>
        <v>2.37</v>
      </c>
      <c r="AH46" s="70">
        <f>'OA&amp;GRIDCO'!AD46+'Day Ahead IEX PXIL'!T46+RTM!T46</f>
        <v>0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75.77</v>
      </c>
      <c r="AL46" s="70">
        <f>'OA&amp;GRIDCO'!BT46+'Day Ahead IEX PXIL'!AL46+RTM!AL46</f>
        <v>7.1199999999999992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13.701030927835101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412.37</v>
      </c>
      <c r="BD46" s="70">
        <f>'OA&amp;GRIDCO'!ER46+'Day Ahead IEX PXIL'!CB46+RTM!CB46</f>
        <v>103.0925</v>
      </c>
      <c r="BE46" s="71">
        <f>'OA&amp;GRIDCO'!OC46+GDAM!U46</f>
        <v>11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280</v>
      </c>
      <c r="CX46" s="70">
        <f>'OA&amp;GRIDCO'!HV46+'Day Ahead IEX PXIL'!ED46+RTM!DX46</f>
        <v>0</v>
      </c>
      <c r="CY46" s="70">
        <f>'OA&amp;GRIDCO'!IG46+'Day Ahead IEX PXIL'!EI46+RTM!EC46</f>
        <v>6.8</v>
      </c>
      <c r="CZ46" s="70">
        <f>'OA&amp;GRIDCO'!IH46+'Day Ahead IEX PXIL'!EJ46+RTM!ED46</f>
        <v>1.7</v>
      </c>
      <c r="DA46" s="70">
        <f>'OA&amp;GRIDCO'!IU46+'Day Ahead IEX PXIL'!EO46+RTM!EI46</f>
        <v>140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19.580000000000002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1.34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25.26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12.51558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5.24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0.56000000000000005</v>
      </c>
      <c r="FD46" s="70">
        <f>RTM!JX46</f>
        <v>0</v>
      </c>
      <c r="FE46" s="70">
        <f>GDAM!AE46+'OA&amp;GRIDCO'!OU46</f>
        <v>8.76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1645.1957158206185</v>
      </c>
      <c r="FR46" s="1">
        <f t="shared" si="1"/>
        <v>172.25353092783507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9.1</v>
      </c>
      <c r="R47" s="71">
        <v>0.86</v>
      </c>
      <c r="S47" s="70">
        <v>25</v>
      </c>
      <c r="T47" s="71"/>
      <c r="U47" s="70">
        <v>37</v>
      </c>
      <c r="V47" s="71"/>
      <c r="W47" s="251">
        <v>7.133</v>
      </c>
      <c r="X47" s="71"/>
      <c r="Y47" s="71">
        <v>2.46</v>
      </c>
      <c r="Z47" s="71"/>
      <c r="AA47" s="71">
        <v>3.69</v>
      </c>
      <c r="AB47" s="71"/>
      <c r="AC47" s="255">
        <v>2.4368747129999999</v>
      </c>
      <c r="AD47" s="71"/>
      <c r="AE47" s="3">
        <f>'OA&amp;GRIDCO'!W47+'Day Ahead IEX PXIL'!M47+RTM!M47</f>
        <v>8.24</v>
      </c>
      <c r="AF47" s="3">
        <f>'OA&amp;GRIDCO'!X47+'Day Ahead IEX PXIL'!N47+RTM!N47</f>
        <v>1.03</v>
      </c>
      <c r="AG47" s="3">
        <f>'OA&amp;GRIDCO'!AC47+'Day Ahead IEX PXIL'!S47+RTM!S47</f>
        <v>2.37</v>
      </c>
      <c r="AH47" s="3">
        <f>'OA&amp;GRIDCO'!AD47+'Day Ahead IEX PXIL'!T47+RTM!T47</f>
        <v>0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111.86</v>
      </c>
      <c r="AL47" s="3">
        <f>'OA&amp;GRIDCO'!BT47+'Day Ahead IEX PXIL'!AL47+RTM!AL47</f>
        <v>7.1199999999999992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13.701030927835101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412.37</v>
      </c>
      <c r="BD47" s="3">
        <f>'OA&amp;GRIDCO'!ER47+'Day Ahead IEX PXIL'!CB47+RTM!CB47</f>
        <v>103.0925</v>
      </c>
      <c r="BE47" s="71">
        <f>'OA&amp;GRIDCO'!OC47+GDAM!U47</f>
        <v>11.9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2.06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280</v>
      </c>
      <c r="CX47" s="3">
        <f>'OA&amp;GRIDCO'!HV47+'Day Ahead IEX PXIL'!ED47+RTM!DX47</f>
        <v>0</v>
      </c>
      <c r="CY47" s="3">
        <f>'OA&amp;GRIDCO'!IG47+'Day Ahead IEX PXIL'!EI47+RTM!EC47</f>
        <v>6.8</v>
      </c>
      <c r="CZ47" s="3">
        <f>'OA&amp;GRIDCO'!IH47+'Day Ahead IEX PXIL'!EJ47+RTM!ED47</f>
        <v>1.7</v>
      </c>
      <c r="DA47" s="3">
        <f>'OA&amp;GRIDCO'!IU47+'Day Ahead IEX PXIL'!EO47+RTM!EI47</f>
        <v>90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43.989000000000004</v>
      </c>
      <c r="DP47" s="70">
        <f>'OA&amp;GRIDCO'!LV47+'Day Ahead IEX PXIL'!HP47+RTM!IV47</f>
        <v>0</v>
      </c>
      <c r="DQ47" s="70">
        <f>RTM!HK47</f>
        <v>1.34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25.26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13.392779999999998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3.32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7.86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0.56000000000000005</v>
      </c>
      <c r="FD47" s="70">
        <f>RTM!JX47</f>
        <v>0</v>
      </c>
      <c r="FE47" s="70">
        <f>GDAM!AE47+'OA&amp;GRIDCO'!OU47</f>
        <v>9.7100000000000009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1643.7158387336183</v>
      </c>
      <c r="FR47" s="1">
        <f t="shared" si="1"/>
        <v>173.25353092783507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9.1</v>
      </c>
      <c r="R48" s="71">
        <v>0.86</v>
      </c>
      <c r="S48" s="70">
        <v>25</v>
      </c>
      <c r="T48" s="71"/>
      <c r="U48" s="70">
        <v>37</v>
      </c>
      <c r="V48" s="71"/>
      <c r="W48" s="251">
        <v>7.0949999999999998</v>
      </c>
      <c r="X48" s="71"/>
      <c r="Y48" s="71">
        <v>2.65</v>
      </c>
      <c r="Z48" s="71"/>
      <c r="AA48" s="71">
        <v>3.97</v>
      </c>
      <c r="AB48" s="71"/>
      <c r="AC48" s="255">
        <v>2.5047716187836531</v>
      </c>
      <c r="AD48" s="71"/>
      <c r="AE48" s="3">
        <f>'OA&amp;GRIDCO'!W48+'Day Ahead IEX PXIL'!M48+RTM!M48</f>
        <v>8.24</v>
      </c>
      <c r="AF48" s="3">
        <f>'OA&amp;GRIDCO'!X48+'Day Ahead IEX PXIL'!N48+RTM!N48</f>
        <v>1.03</v>
      </c>
      <c r="AG48" s="3">
        <f>'OA&amp;GRIDCO'!AC48+'Day Ahead IEX PXIL'!S48+RTM!S48</f>
        <v>2.37</v>
      </c>
      <c r="AH48" s="3">
        <f>'OA&amp;GRIDCO'!AD48+'Day Ahead IEX PXIL'!T48+RTM!T48</f>
        <v>0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106.7</v>
      </c>
      <c r="AL48" s="3">
        <f>'OA&amp;GRIDCO'!BT48+'Day Ahead IEX PXIL'!AL48+RTM!AL48</f>
        <v>7.1199999999999992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13.701030927835101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412.37</v>
      </c>
      <c r="BD48" s="3">
        <f>'OA&amp;GRIDCO'!ER48+'Day Ahead IEX PXIL'!CB48+RTM!CB48</f>
        <v>103.0925</v>
      </c>
      <c r="BE48" s="71">
        <f>'OA&amp;GRIDCO'!OC48+GDAM!U48</f>
        <v>13.82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1.03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280</v>
      </c>
      <c r="CX48" s="3">
        <f>'OA&amp;GRIDCO'!HV48+'Day Ahead IEX PXIL'!ED48+RTM!DX48</f>
        <v>0</v>
      </c>
      <c r="CY48" s="3">
        <f>'OA&amp;GRIDCO'!IG48+'Day Ahead IEX PXIL'!EI48+RTM!EC48</f>
        <v>6.8</v>
      </c>
      <c r="CZ48" s="3">
        <f>'OA&amp;GRIDCO'!IH48+'Day Ahead IEX PXIL'!EJ48+RTM!ED48</f>
        <v>1.7</v>
      </c>
      <c r="DA48" s="3">
        <f>'OA&amp;GRIDCO'!IU48+'Day Ahead IEX PXIL'!EO48+RTM!EI48</f>
        <v>40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43.989000000000004</v>
      </c>
      <c r="DP48" s="70">
        <f>'OA&amp;GRIDCO'!LV48+'Day Ahead IEX PXIL'!HP48+RTM!IV48</f>
        <v>0</v>
      </c>
      <c r="DQ48" s="70">
        <f>RTM!HK48</f>
        <v>1.34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25.26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14.202899999999996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3.32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8.16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0.56000000000000005</v>
      </c>
      <c r="FD48" s="70">
        <f>RTM!JX48</f>
        <v>0</v>
      </c>
      <c r="FE48" s="70">
        <f>GDAM!AE48+'OA&amp;GRIDCO'!OU48</f>
        <v>10.65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1592.0158556394024</v>
      </c>
      <c r="FR48" s="1">
        <f t="shared" si="1"/>
        <v>173.25353092783507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9.1</v>
      </c>
      <c r="R49" s="71">
        <v>0.86</v>
      </c>
      <c r="S49" s="70">
        <v>25</v>
      </c>
      <c r="T49" s="71"/>
      <c r="U49" s="70">
        <v>37</v>
      </c>
      <c r="V49" s="71"/>
      <c r="W49" s="251">
        <v>8.2370000000000001</v>
      </c>
      <c r="X49" s="71"/>
      <c r="Y49" s="71">
        <v>2.83</v>
      </c>
      <c r="Z49" s="71"/>
      <c r="AA49" s="71">
        <v>4.25</v>
      </c>
      <c r="AB49" s="71"/>
      <c r="AC49" s="255">
        <v>2.9073464784</v>
      </c>
      <c r="AD49" s="71"/>
      <c r="AE49" s="3">
        <f>'OA&amp;GRIDCO'!W49+'Day Ahead IEX PXIL'!M49+RTM!M49</f>
        <v>8.24</v>
      </c>
      <c r="AF49" s="3">
        <f>'OA&amp;GRIDCO'!X49+'Day Ahead IEX PXIL'!N49+RTM!N49</f>
        <v>1.03</v>
      </c>
      <c r="AG49" s="3">
        <f>'OA&amp;GRIDCO'!AC49+'Day Ahead IEX PXIL'!S49+RTM!S49</f>
        <v>2.37</v>
      </c>
      <c r="AH49" s="3">
        <f>'OA&amp;GRIDCO'!AD49+'Day Ahead IEX PXIL'!T49+RTM!T49</f>
        <v>0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70.62</v>
      </c>
      <c r="AL49" s="3">
        <f>'OA&amp;GRIDCO'!BT49+'Day Ahead IEX PXIL'!AL49+RTM!AL49</f>
        <v>7.1199999999999992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13.701030927835101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412.37</v>
      </c>
      <c r="BD49" s="3">
        <f>'OA&amp;GRIDCO'!ER49+'Day Ahead IEX PXIL'!CB49+RTM!CB49</f>
        <v>103.0925</v>
      </c>
      <c r="BE49" s="71">
        <f>'OA&amp;GRIDCO'!OC49+GDAM!U49</f>
        <v>14.58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1.03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280</v>
      </c>
      <c r="CX49" s="3">
        <f>'OA&amp;GRIDCO'!HV49+'Day Ahead IEX PXIL'!ED49+RTM!DX49</f>
        <v>0</v>
      </c>
      <c r="CY49" s="3">
        <f>'OA&amp;GRIDCO'!IG49+'Day Ahead IEX PXIL'!EI49+RTM!EC49</f>
        <v>6.8</v>
      </c>
      <c r="CZ49" s="3">
        <f>'OA&amp;GRIDCO'!IH49+'Day Ahead IEX PXIL'!EJ49+RTM!ED49</f>
        <v>1.7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43.989000000000004</v>
      </c>
      <c r="DP49" s="70">
        <f>'OA&amp;GRIDCO'!LV49+'Day Ahead IEX PXIL'!HP49+RTM!IV49</f>
        <v>0</v>
      </c>
      <c r="DQ49" s="70">
        <f>RTM!HK49</f>
        <v>1.34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25.26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14.940779999999998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3.32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8.7200000000000006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11.059999999999999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1519.8983104990182</v>
      </c>
      <c r="FR49" s="1">
        <f t="shared" si="1"/>
        <v>173.25353092783507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9.1</v>
      </c>
      <c r="R50" s="71">
        <v>0.86</v>
      </c>
      <c r="S50" s="70">
        <v>25</v>
      </c>
      <c r="T50" s="71"/>
      <c r="U50" s="70">
        <v>37</v>
      </c>
      <c r="V50" s="71"/>
      <c r="W50" s="251">
        <v>7.56</v>
      </c>
      <c r="X50" s="71"/>
      <c r="Y50" s="71">
        <v>3.06</v>
      </c>
      <c r="Z50" s="71"/>
      <c r="AA50" s="71">
        <v>4.5999999999999996</v>
      </c>
      <c r="AB50" s="71"/>
      <c r="AC50" s="255">
        <v>2.9749591872000005</v>
      </c>
      <c r="AD50" s="71"/>
      <c r="AE50" s="3">
        <f>'OA&amp;GRIDCO'!W50+'Day Ahead IEX PXIL'!M50+RTM!M50</f>
        <v>24.740000000000002</v>
      </c>
      <c r="AF50" s="3">
        <f>'OA&amp;GRIDCO'!X50+'Day Ahead IEX PXIL'!N50+RTM!N50</f>
        <v>1.03</v>
      </c>
      <c r="AG50" s="3">
        <f>'OA&amp;GRIDCO'!AC50+'Day Ahead IEX PXIL'!S50+RTM!S50</f>
        <v>2.37</v>
      </c>
      <c r="AH50" s="3">
        <f>'OA&amp;GRIDCO'!AD50+'Day Ahead IEX PXIL'!T50+RTM!T50</f>
        <v>0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70.62</v>
      </c>
      <c r="AL50" s="3">
        <f>'OA&amp;GRIDCO'!BT50+'Day Ahead IEX PXIL'!AL50+RTM!AL50</f>
        <v>7.1199999999999992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13.701030927835101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412.37</v>
      </c>
      <c r="BD50" s="3">
        <f>'OA&amp;GRIDCO'!ER50+'Day Ahead IEX PXIL'!CB50+RTM!CB50</f>
        <v>103.0925</v>
      </c>
      <c r="BE50" s="71">
        <f>'OA&amp;GRIDCO'!OC50+GDAM!U50</f>
        <v>15.29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3.09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310</v>
      </c>
      <c r="CX50" s="3">
        <f>'OA&amp;GRIDCO'!HV50+'Day Ahead IEX PXIL'!ED50+RTM!DX50</f>
        <v>0</v>
      </c>
      <c r="CY50" s="3">
        <f>'OA&amp;GRIDCO'!IG50+'Day Ahead IEX PXIL'!EI50+RTM!EC50</f>
        <v>6.8</v>
      </c>
      <c r="CZ50" s="3">
        <f>'OA&amp;GRIDCO'!IH50+'Day Ahead IEX PXIL'!EJ50+RTM!ED50</f>
        <v>1.7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1.34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25.26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13.483080000000001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3.32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11.23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10.34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1570.0042232078183</v>
      </c>
      <c r="FR50" s="1">
        <f t="shared" si="1"/>
        <v>173.25353092783507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9.1</v>
      </c>
      <c r="R51" s="71">
        <v>0.86</v>
      </c>
      <c r="S51" s="70">
        <v>25</v>
      </c>
      <c r="T51" s="71"/>
      <c r="U51" s="70">
        <v>37</v>
      </c>
      <c r="V51" s="71"/>
      <c r="W51" s="251">
        <v>7.5519999999999996</v>
      </c>
      <c r="X51" s="71"/>
      <c r="Y51" s="71">
        <v>3.3</v>
      </c>
      <c r="Z51" s="71"/>
      <c r="AA51" s="71">
        <v>4.9400000000000004</v>
      </c>
      <c r="AB51" s="71"/>
      <c r="AC51" s="255">
        <v>3.3693666552000003</v>
      </c>
      <c r="AD51" s="71"/>
      <c r="AE51" s="3">
        <f>'OA&amp;GRIDCO'!W51+'Day Ahead IEX PXIL'!M51+RTM!M51</f>
        <v>8.24</v>
      </c>
      <c r="AF51" s="3">
        <f>'OA&amp;GRIDCO'!X51+'Day Ahead IEX PXIL'!N51+RTM!N51</f>
        <v>1.03</v>
      </c>
      <c r="AG51" s="3">
        <f>'OA&amp;GRIDCO'!AC51+'Day Ahead IEX PXIL'!S51+RTM!S51</f>
        <v>2.37</v>
      </c>
      <c r="AH51" s="3">
        <f>'OA&amp;GRIDCO'!AD51+'Day Ahead IEX PXIL'!T51+RTM!T51</f>
        <v>0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91.240000000000009</v>
      </c>
      <c r="AL51" s="3">
        <f>'OA&amp;GRIDCO'!BT51+'Day Ahead IEX PXIL'!AL51+RTM!AL51</f>
        <v>7.1199999999999992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13.701030927835101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412.37</v>
      </c>
      <c r="BD51" s="3">
        <f>'OA&amp;GRIDCO'!ER51+'Day Ahead IEX PXIL'!CB51+RTM!CB51</f>
        <v>103.0925</v>
      </c>
      <c r="BE51" s="71">
        <f>'OA&amp;GRIDCO'!OC51+GDAM!U51</f>
        <v>14.9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2.06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340</v>
      </c>
      <c r="CX51" s="3">
        <f>'OA&amp;GRIDCO'!HV51+'Day Ahead IEX PXIL'!ED51+RTM!DX51</f>
        <v>0</v>
      </c>
      <c r="CY51" s="3">
        <f>'OA&amp;GRIDCO'!IG51+'Day Ahead IEX PXIL'!EI51+RTM!EC51</f>
        <v>6.8</v>
      </c>
      <c r="CZ51" s="3">
        <f>'OA&amp;GRIDCO'!IH51+'Day Ahead IEX PXIL'!EJ51+RTM!ED51</f>
        <v>1.7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38.989000000000004</v>
      </c>
      <c r="DP51" s="70">
        <f>'OA&amp;GRIDCO'!LV51+'Day Ahead IEX PXIL'!HP51+RTM!IV51</f>
        <v>0</v>
      </c>
      <c r="DQ51" s="70">
        <f>RTM!HK51</f>
        <v>1.34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25.26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13.943695999999999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13.030000000000001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10.540000000000001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1584.8379466758188</v>
      </c>
      <c r="FR51" s="1">
        <f t="shared" si="1"/>
        <v>173.25353092783507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9.1</v>
      </c>
      <c r="R52" s="71">
        <v>0.86</v>
      </c>
      <c r="S52" s="70">
        <v>25</v>
      </c>
      <c r="T52" s="71"/>
      <c r="U52" s="70">
        <v>37</v>
      </c>
      <c r="V52" s="71"/>
      <c r="W52" s="251">
        <v>9.0129999999999999</v>
      </c>
      <c r="X52" s="71"/>
      <c r="Y52" s="71">
        <v>3.47</v>
      </c>
      <c r="Z52" s="71"/>
      <c r="AA52" s="71">
        <v>5.21</v>
      </c>
      <c r="AB52" s="71"/>
      <c r="AC52" s="255">
        <v>3.4856640000000008</v>
      </c>
      <c r="AD52" s="71"/>
      <c r="AE52" s="3">
        <f>'OA&amp;GRIDCO'!W52+'Day Ahead IEX PXIL'!M52+RTM!M52</f>
        <v>8.24</v>
      </c>
      <c r="AF52" s="3">
        <f>'OA&amp;GRIDCO'!X52+'Day Ahead IEX PXIL'!N52+RTM!N52</f>
        <v>1.03</v>
      </c>
      <c r="AG52" s="3">
        <f>'OA&amp;GRIDCO'!AC52+'Day Ahead IEX PXIL'!S52+RTM!S52</f>
        <v>2.37</v>
      </c>
      <c r="AH52" s="3">
        <f>'OA&amp;GRIDCO'!AD52+'Day Ahead IEX PXIL'!T52+RTM!T52</f>
        <v>0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70.62</v>
      </c>
      <c r="AL52" s="3">
        <f>'OA&amp;GRIDCO'!BT52+'Day Ahead IEX PXIL'!AL52+RTM!AL52</f>
        <v>7.1199999999999992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13.701030927835101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412.37</v>
      </c>
      <c r="BD52" s="3">
        <f>'OA&amp;GRIDCO'!ER52+'Day Ahead IEX PXIL'!CB52+RTM!CB52</f>
        <v>103.0925</v>
      </c>
      <c r="BE52" s="71">
        <f>'OA&amp;GRIDCO'!OC52+GDAM!U52</f>
        <v>15.11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2.06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370</v>
      </c>
      <c r="CX52" s="3">
        <f>'OA&amp;GRIDCO'!HV52+'Day Ahead IEX PXIL'!ED52+RTM!DX52</f>
        <v>0</v>
      </c>
      <c r="CY52" s="3">
        <f>'OA&amp;GRIDCO'!IG52+'Day Ahead IEX PXIL'!EI52+RTM!EC52</f>
        <v>6.8</v>
      </c>
      <c r="CZ52" s="3">
        <f>'OA&amp;GRIDCO'!IH52+'Day Ahead IEX PXIL'!EJ52+RTM!ED52</f>
        <v>1.7</v>
      </c>
      <c r="DA52" s="3">
        <f>'OA&amp;GRIDCO'!IU52+'Day Ahead IEX PXIL'!EO52+RTM!EI52</f>
        <v>45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33.989000000000004</v>
      </c>
      <c r="DP52" s="70">
        <f>'OA&amp;GRIDCO'!LV52+'Day Ahead IEX PXIL'!HP52+RTM!IV52</f>
        <v>0</v>
      </c>
      <c r="DQ52" s="70">
        <f>RTM!HK52</f>
        <v>1.34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25.26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14.330524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13.23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10.709999999999999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1637.7040720206185</v>
      </c>
      <c r="FR52" s="1">
        <f t="shared" si="1"/>
        <v>173.25353092783507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9.1</v>
      </c>
      <c r="R53" s="71">
        <v>0.86</v>
      </c>
      <c r="S53" s="70">
        <v>25</v>
      </c>
      <c r="T53" s="71"/>
      <c r="U53" s="70">
        <v>37</v>
      </c>
      <c r="V53" s="71"/>
      <c r="W53" s="251">
        <v>8.7929999999999993</v>
      </c>
      <c r="X53" s="71"/>
      <c r="Y53" s="71">
        <v>3.65</v>
      </c>
      <c r="Z53" s="71"/>
      <c r="AA53" s="71">
        <v>5.47</v>
      </c>
      <c r="AB53" s="71"/>
      <c r="AC53" s="255">
        <v>3.6117900000000005</v>
      </c>
      <c r="AD53" s="71"/>
      <c r="AE53" s="3">
        <f>'OA&amp;GRIDCO'!W53+'Day Ahead IEX PXIL'!M53+RTM!M53</f>
        <v>8.24</v>
      </c>
      <c r="AF53" s="3">
        <f>'OA&amp;GRIDCO'!X53+'Day Ahead IEX PXIL'!N53+RTM!N53</f>
        <v>1.03</v>
      </c>
      <c r="AG53" s="3">
        <f>'OA&amp;GRIDCO'!AC53+'Day Ahead IEX PXIL'!S53+RTM!S53</f>
        <v>2.37</v>
      </c>
      <c r="AH53" s="3">
        <f>'OA&amp;GRIDCO'!AD53+'Day Ahead IEX PXIL'!T53+RTM!T53</f>
        <v>0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91.240000000000009</v>
      </c>
      <c r="AL53" s="3">
        <f>'OA&amp;GRIDCO'!BT53+'Day Ahead IEX PXIL'!AL53+RTM!AL53</f>
        <v>7.1199999999999992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13.701030927835101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412.37</v>
      </c>
      <c r="BD53" s="3">
        <f>'OA&amp;GRIDCO'!ER53+'Day Ahead IEX PXIL'!CB53+RTM!CB53</f>
        <v>103.0925</v>
      </c>
      <c r="BE53" s="71">
        <f>'OA&amp;GRIDCO'!OC53+GDAM!U53</f>
        <v>15.11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35.049999999999997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1.03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6.8</v>
      </c>
      <c r="CZ53" s="3">
        <f>'OA&amp;GRIDCO'!IH53+'Day Ahead IEX PXIL'!EJ53+RTM!ED53</f>
        <v>1.7</v>
      </c>
      <c r="DA53" s="3">
        <f>'OA&amp;GRIDCO'!IU53+'Day Ahead IEX PXIL'!EO53+RTM!EI53</f>
        <v>75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29.700000000000003</v>
      </c>
      <c r="DP53" s="70">
        <f>'OA&amp;GRIDCO'!LV53+'Day Ahead IEX PXIL'!HP53+RTM!IV53</f>
        <v>0</v>
      </c>
      <c r="DQ53" s="70">
        <f>RTM!HK53</f>
        <v>1.34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25.26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14.641328000000001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0.88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11.82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10.35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1707.9535020206183</v>
      </c>
      <c r="FR53" s="1">
        <f t="shared" si="1"/>
        <v>173.25353092783507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9.1</v>
      </c>
      <c r="R54" s="71">
        <v>0.86</v>
      </c>
      <c r="S54" s="70">
        <v>25</v>
      </c>
      <c r="T54" s="71"/>
      <c r="U54" s="70">
        <v>37</v>
      </c>
      <c r="V54" s="71"/>
      <c r="W54" s="251">
        <v>10.021000000000001</v>
      </c>
      <c r="X54" s="71"/>
      <c r="Y54" s="71">
        <v>3.65</v>
      </c>
      <c r="Z54" s="71"/>
      <c r="AA54" s="71">
        <v>5.48</v>
      </c>
      <c r="AB54" s="71"/>
      <c r="AC54" s="255">
        <v>3.7264500000000003</v>
      </c>
      <c r="AD54" s="71"/>
      <c r="AE54" s="3">
        <f>'OA&amp;GRIDCO'!W54+'Day Ahead IEX PXIL'!M54+RTM!M54</f>
        <v>8.24</v>
      </c>
      <c r="AF54" s="3">
        <f>'OA&amp;GRIDCO'!X54+'Day Ahead IEX PXIL'!N54+RTM!N54</f>
        <v>1.03</v>
      </c>
      <c r="AG54" s="3">
        <f>'OA&amp;GRIDCO'!AC54+'Day Ahead IEX PXIL'!S54+RTM!S54</f>
        <v>2.37</v>
      </c>
      <c r="AH54" s="3">
        <f>'OA&amp;GRIDCO'!AD54+'Day Ahead IEX PXIL'!T54+RTM!T54</f>
        <v>0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122.16</v>
      </c>
      <c r="AL54" s="3">
        <f>'OA&amp;GRIDCO'!BT54+'Day Ahead IEX PXIL'!AL54+RTM!AL54</f>
        <v>7.1199999999999992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13.701030927835101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412.37</v>
      </c>
      <c r="BD54" s="3">
        <f>'OA&amp;GRIDCO'!ER54+'Day Ahead IEX PXIL'!CB54+RTM!CB54</f>
        <v>103.0925</v>
      </c>
      <c r="BE54" s="71">
        <f>'OA&amp;GRIDCO'!OC54+GDAM!U54</f>
        <v>15.29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35.049999999999997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6.8</v>
      </c>
      <c r="CZ54" s="3">
        <f>'OA&amp;GRIDCO'!IH54+'Day Ahead IEX PXIL'!EJ54+RTM!ED54</f>
        <v>1.7</v>
      </c>
      <c r="DA54" s="3">
        <f>'OA&amp;GRIDCO'!IU54+'Day Ahead IEX PXIL'!EO54+RTM!EI54</f>
        <v>110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29.700000000000003</v>
      </c>
      <c r="DP54" s="70">
        <f>'OA&amp;GRIDCO'!LV54+'Day Ahead IEX PXIL'!HP54+RTM!IV54</f>
        <v>0</v>
      </c>
      <c r="DQ54" s="70">
        <f>RTM!HK54</f>
        <v>1.34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25.26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14.918591999999999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1.1100000000000001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11.620000000000001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9.7899999999999991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1774.6234260206184</v>
      </c>
      <c r="FR54" s="1">
        <f t="shared" si="1"/>
        <v>173.25353092783507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9.1</v>
      </c>
      <c r="R55" s="71">
        <v>0.86</v>
      </c>
      <c r="S55" s="70">
        <v>25</v>
      </c>
      <c r="T55" s="71"/>
      <c r="U55" s="70">
        <v>37</v>
      </c>
      <c r="V55" s="71"/>
      <c r="W55" s="251">
        <v>9.0619999999999994</v>
      </c>
      <c r="X55" s="71"/>
      <c r="Y55" s="71">
        <v>3.66</v>
      </c>
      <c r="Z55" s="71"/>
      <c r="AA55" s="71">
        <v>5.48</v>
      </c>
      <c r="AB55" s="71"/>
      <c r="AC55" s="255">
        <v>3.8411100000000005</v>
      </c>
      <c r="AD55" s="71"/>
      <c r="AE55" s="3">
        <f>'OA&amp;GRIDCO'!W55+'Day Ahead IEX PXIL'!M55+RTM!M55</f>
        <v>8.24</v>
      </c>
      <c r="AF55" s="3">
        <f>'OA&amp;GRIDCO'!X55+'Day Ahead IEX PXIL'!N55+RTM!N55</f>
        <v>1.03</v>
      </c>
      <c r="AG55" s="3">
        <f>'OA&amp;GRIDCO'!AC55+'Day Ahead IEX PXIL'!S55+RTM!S55</f>
        <v>2.37</v>
      </c>
      <c r="AH55" s="3">
        <f>'OA&amp;GRIDCO'!AD55+'Day Ahead IEX PXIL'!T55+RTM!T55</f>
        <v>0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80.930000000000007</v>
      </c>
      <c r="AL55" s="3">
        <f>'OA&amp;GRIDCO'!BT55+'Day Ahead IEX PXIL'!AL55+RTM!AL55</f>
        <v>7.1199999999999992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13.701030927835101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412.37</v>
      </c>
      <c r="BD55" s="3">
        <f>'OA&amp;GRIDCO'!ER55+'Day Ahead IEX PXIL'!CB55+RTM!CB55</f>
        <v>103.0925</v>
      </c>
      <c r="BE55" s="71">
        <f>'OA&amp;GRIDCO'!OC55+GDAM!U55</f>
        <v>15.62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35.049999999999997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6.8</v>
      </c>
      <c r="CZ55" s="3">
        <f>'OA&amp;GRIDCO'!IH55+'Day Ahead IEX PXIL'!EJ55+RTM!ED55</f>
        <v>1.7</v>
      </c>
      <c r="DA55" s="3">
        <f>'OA&amp;GRIDCO'!IU55+'Day Ahead IEX PXIL'!EO55+RTM!EI55</f>
        <v>125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29.700000000000003</v>
      </c>
      <c r="DP55" s="70">
        <f>'OA&amp;GRIDCO'!LV55+'Day Ahead IEX PXIL'!HP55+RTM!IV55</f>
        <v>0</v>
      </c>
      <c r="DQ55" s="70">
        <f>RTM!HK55</f>
        <v>1.34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25.26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15.117595999999999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0.11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14.13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10.41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1750.6180900206184</v>
      </c>
      <c r="FR55" s="1">
        <f t="shared" si="1"/>
        <v>173.25353092783507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9.1</v>
      </c>
      <c r="R56" s="71">
        <v>0.86</v>
      </c>
      <c r="S56" s="70">
        <v>25</v>
      </c>
      <c r="T56" s="71"/>
      <c r="U56" s="70">
        <v>37</v>
      </c>
      <c r="V56" s="71"/>
      <c r="W56" s="251">
        <v>9.7159999999999993</v>
      </c>
      <c r="X56" s="71"/>
      <c r="Y56" s="71">
        <v>3.58</v>
      </c>
      <c r="Z56" s="71"/>
      <c r="AA56" s="71">
        <v>5.37</v>
      </c>
      <c r="AB56" s="71"/>
      <c r="AC56" s="255">
        <v>4.1850900000000006</v>
      </c>
      <c r="AD56" s="71"/>
      <c r="AE56" s="3">
        <f>'OA&amp;GRIDCO'!W56+'Day Ahead IEX PXIL'!M56+RTM!M56</f>
        <v>8.24</v>
      </c>
      <c r="AF56" s="3">
        <f>'OA&amp;GRIDCO'!X56+'Day Ahead IEX PXIL'!N56+RTM!N56</f>
        <v>1.03</v>
      </c>
      <c r="AG56" s="3">
        <f>'OA&amp;GRIDCO'!AC56+'Day Ahead IEX PXIL'!S56+RTM!S56</f>
        <v>2.37</v>
      </c>
      <c r="AH56" s="3">
        <f>'OA&amp;GRIDCO'!AD56+'Day Ahead IEX PXIL'!T56+RTM!T56</f>
        <v>0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50</v>
      </c>
      <c r="AL56" s="3">
        <f>'OA&amp;GRIDCO'!BT56+'Day Ahead IEX PXIL'!AL56+RTM!AL56</f>
        <v>7.1199999999999992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13.701030927835101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412.37</v>
      </c>
      <c r="BD56" s="3">
        <f>'OA&amp;GRIDCO'!ER56+'Day Ahead IEX PXIL'!CB56+RTM!CB56</f>
        <v>103.0925</v>
      </c>
      <c r="BE56" s="71">
        <f>'OA&amp;GRIDCO'!OC56+GDAM!U56</f>
        <v>15.559999999999999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35.049999999999997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6.8</v>
      </c>
      <c r="CZ56" s="3">
        <f>'OA&amp;GRIDCO'!IH56+'Day Ahead IEX PXIL'!EJ56+RTM!ED56</f>
        <v>1.7</v>
      </c>
      <c r="DA56" s="3">
        <f>'OA&amp;GRIDCO'!IU56+'Day Ahead IEX PXIL'!EO56+RTM!EI56</f>
        <v>125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29.700000000000003</v>
      </c>
      <c r="DP56" s="70">
        <f>'OA&amp;GRIDCO'!LV56+'Day Ahead IEX PXIL'!HP56+RTM!IV56</f>
        <v>0</v>
      </c>
      <c r="DQ56" s="70">
        <f>RTM!HK56</f>
        <v>1.34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25.26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14.5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0.11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13.280000000000001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10.17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1718.8674740206186</v>
      </c>
      <c r="FR56" s="1">
        <f t="shared" si="1"/>
        <v>173.25353092783507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9.1</v>
      </c>
      <c r="R57" s="71">
        <v>0.86</v>
      </c>
      <c r="S57" s="70">
        <v>25</v>
      </c>
      <c r="T57" s="71"/>
      <c r="U57" s="70">
        <v>37</v>
      </c>
      <c r="V57" s="71"/>
      <c r="W57" s="251">
        <v>9.0549999999999997</v>
      </c>
      <c r="X57" s="71"/>
      <c r="Y57" s="71">
        <v>3.51</v>
      </c>
      <c r="Z57" s="71"/>
      <c r="AA57" s="71">
        <v>5.26</v>
      </c>
      <c r="AB57" s="71"/>
      <c r="AC57" s="255">
        <v>4.4144100000000019</v>
      </c>
      <c r="AD57" s="71"/>
      <c r="AE57" s="3">
        <f>'OA&amp;GRIDCO'!W57+'Day Ahead IEX PXIL'!M57+RTM!M57</f>
        <v>8.24</v>
      </c>
      <c r="AF57" s="3">
        <f>'OA&amp;GRIDCO'!X57+'Day Ahead IEX PXIL'!N57+RTM!N57</f>
        <v>1.03</v>
      </c>
      <c r="AG57" s="3">
        <f>'OA&amp;GRIDCO'!AC57+'Day Ahead IEX PXIL'!S57+RTM!S57</f>
        <v>2.37</v>
      </c>
      <c r="AH57" s="3">
        <f>'OA&amp;GRIDCO'!AD57+'Day Ahead IEX PXIL'!T57+RTM!T57</f>
        <v>0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50</v>
      </c>
      <c r="AL57" s="3">
        <f>'OA&amp;GRIDCO'!BT57+'Day Ahead IEX PXIL'!AL57+RTM!AL57</f>
        <v>7.1199999999999992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13.701030927835101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412.37</v>
      </c>
      <c r="BD57" s="3">
        <f>'OA&amp;GRIDCO'!ER57+'Day Ahead IEX PXIL'!CB57+RTM!CB57</f>
        <v>103.0925</v>
      </c>
      <c r="BE57" s="71">
        <f>'OA&amp;GRIDCO'!OC57+GDAM!U57</f>
        <v>15.419999999999998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35.049999999999997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6.8</v>
      </c>
      <c r="CZ57" s="3">
        <f>'OA&amp;GRIDCO'!IH57+'Day Ahead IEX PXIL'!EJ57+RTM!ED57</f>
        <v>1.7</v>
      </c>
      <c r="DA57" s="3">
        <f>'OA&amp;GRIDCO'!IU57+'Day Ahead IEX PXIL'!EO57+RTM!EI57</f>
        <v>125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29.700000000000003</v>
      </c>
      <c r="DP57" s="70">
        <f>'OA&amp;GRIDCO'!LV57+'Day Ahead IEX PXIL'!HP57+RTM!IV57</f>
        <v>0</v>
      </c>
      <c r="DQ57" s="70">
        <f>RTM!HK57</f>
        <v>1.34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25.26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13.5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1.1100000000000001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15.06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9.75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1718.6367940206185</v>
      </c>
      <c r="FR57" s="1">
        <f t="shared" si="1"/>
        <v>173.25353092783507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9.1</v>
      </c>
      <c r="R58" s="71">
        <v>0.86</v>
      </c>
      <c r="S58" s="70">
        <v>25</v>
      </c>
      <c r="T58" s="71"/>
      <c r="U58" s="70">
        <v>37</v>
      </c>
      <c r="V58" s="71"/>
      <c r="W58" s="251">
        <v>8.3680000000000003</v>
      </c>
      <c r="X58" s="71"/>
      <c r="Y58" s="71">
        <v>3.57</v>
      </c>
      <c r="Z58" s="71"/>
      <c r="AA58" s="71">
        <v>5.35</v>
      </c>
      <c r="AB58" s="71"/>
      <c r="AC58" s="255">
        <v>4.5290700000000008</v>
      </c>
      <c r="AD58" s="71"/>
      <c r="AE58" s="3">
        <f>'OA&amp;GRIDCO'!W58+'Day Ahead IEX PXIL'!M58+RTM!M58</f>
        <v>8.24</v>
      </c>
      <c r="AF58" s="3">
        <f>'OA&amp;GRIDCO'!X58+'Day Ahead IEX PXIL'!N58+RTM!N58</f>
        <v>1.03</v>
      </c>
      <c r="AG58" s="3">
        <f>'OA&amp;GRIDCO'!AC58+'Day Ahead IEX PXIL'!S58+RTM!S58</f>
        <v>2.37</v>
      </c>
      <c r="AH58" s="3">
        <f>'OA&amp;GRIDCO'!AD58+'Day Ahead IEX PXIL'!T58+RTM!T58</f>
        <v>0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60.31</v>
      </c>
      <c r="AL58" s="3">
        <f>'OA&amp;GRIDCO'!BT58+'Day Ahead IEX PXIL'!AL58+RTM!AL58</f>
        <v>7.1199999999999992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13.701030927835101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412.37</v>
      </c>
      <c r="BD58" s="3">
        <f>'OA&amp;GRIDCO'!ER58+'Day Ahead IEX PXIL'!CB58+RTM!CB58</f>
        <v>103.0925</v>
      </c>
      <c r="BE58" s="71">
        <f>'OA&amp;GRIDCO'!OC58+GDAM!U58</f>
        <v>15.510000000000002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35.049999999999997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6.8</v>
      </c>
      <c r="CZ58" s="3">
        <f>'OA&amp;GRIDCO'!IH58+'Day Ahead IEX PXIL'!EJ58+RTM!ED58</f>
        <v>1.7</v>
      </c>
      <c r="DA58" s="3">
        <f>'OA&amp;GRIDCO'!IU58+'Day Ahead IEX PXIL'!EO58+RTM!EI58</f>
        <v>125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29.700000000000003</v>
      </c>
      <c r="DP58" s="70">
        <f>'OA&amp;GRIDCO'!LV58+'Day Ahead IEX PXIL'!HP58+RTM!IV58</f>
        <v>0</v>
      </c>
      <c r="DQ58" s="70">
        <f>RTM!HK58</f>
        <v>1.34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25.26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12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1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15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10.91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1728.3374540206185</v>
      </c>
      <c r="FR58" s="1">
        <f t="shared" si="1"/>
        <v>173.25353092783507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9.1</v>
      </c>
      <c r="R59" s="71">
        <v>0.86</v>
      </c>
      <c r="S59" s="70">
        <v>25</v>
      </c>
      <c r="T59" s="71"/>
      <c r="U59" s="70">
        <v>37</v>
      </c>
      <c r="V59" s="71"/>
      <c r="W59" s="251">
        <v>7.899</v>
      </c>
      <c r="X59" s="71"/>
      <c r="Y59" s="71">
        <v>3.63</v>
      </c>
      <c r="Z59" s="71"/>
      <c r="AA59" s="71">
        <v>5.45</v>
      </c>
      <c r="AB59" s="71"/>
      <c r="AC59" s="255">
        <v>4.6437300000000015</v>
      </c>
      <c r="AD59" s="71"/>
      <c r="AE59" s="3">
        <f>'OA&amp;GRIDCO'!W59+'Day Ahead IEX PXIL'!M59+RTM!M59</f>
        <v>8.24</v>
      </c>
      <c r="AF59" s="3">
        <f>'OA&amp;GRIDCO'!X59+'Day Ahead IEX PXIL'!N59+RTM!N59</f>
        <v>1.03</v>
      </c>
      <c r="AG59" s="3">
        <f>'OA&amp;GRIDCO'!AC59+'Day Ahead IEX PXIL'!S59+RTM!S59</f>
        <v>2.37</v>
      </c>
      <c r="AH59" s="3">
        <f>'OA&amp;GRIDCO'!AD59+'Day Ahead IEX PXIL'!T59+RTM!T59</f>
        <v>0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86.08</v>
      </c>
      <c r="AL59" s="3">
        <f>'OA&amp;GRIDCO'!BT59+'Day Ahead IEX PXIL'!AL59+RTM!AL59</f>
        <v>7.12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13.701030927835101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412.37</v>
      </c>
      <c r="BD59" s="3">
        <f>'OA&amp;GRIDCO'!ER59+'Day Ahead IEX PXIL'!CB59+RTM!CB59</f>
        <v>103.0925</v>
      </c>
      <c r="BE59" s="71">
        <f>'OA&amp;GRIDCO'!OC59+GDAM!U59</f>
        <v>16.7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35.049999999999997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6.8</v>
      </c>
      <c r="CZ59" s="3">
        <f>'OA&amp;GRIDCO'!IH59+'Day Ahead IEX PXIL'!EJ59+RTM!ED59</f>
        <v>1.7</v>
      </c>
      <c r="DA59" s="3">
        <f>'OA&amp;GRIDCO'!IU59+'Day Ahead IEX PXIL'!EO59+RTM!EI59</f>
        <v>125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29.700000000000003</v>
      </c>
      <c r="DP59" s="70">
        <f>'OA&amp;GRIDCO'!LV59+'Day Ahead IEX PXIL'!HP59+RTM!IV59</f>
        <v>0</v>
      </c>
      <c r="DQ59" s="70">
        <f>RTM!HK59</f>
        <v>1.34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25.26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11.226439999999998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0.56000000000000005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12.620000000000001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1752.1565540206182</v>
      </c>
      <c r="FR59" s="1">
        <f t="shared" si="1"/>
        <v>173.25353092783507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9.1</v>
      </c>
      <c r="R60" s="71">
        <v>0.86</v>
      </c>
      <c r="S60" s="70">
        <v>25</v>
      </c>
      <c r="T60" s="71"/>
      <c r="U60" s="70">
        <v>37</v>
      </c>
      <c r="V60" s="71"/>
      <c r="W60" s="251">
        <v>8.5920000000000005</v>
      </c>
      <c r="X60" s="71"/>
      <c r="Y60" s="71">
        <v>3.75</v>
      </c>
      <c r="Z60" s="71"/>
      <c r="AA60" s="71">
        <v>5.62</v>
      </c>
      <c r="AB60" s="71"/>
      <c r="AC60" s="255">
        <v>4.655196000000001</v>
      </c>
      <c r="AD60" s="71"/>
      <c r="AE60" s="3">
        <f>'OA&amp;GRIDCO'!W60+'Day Ahead IEX PXIL'!M60+RTM!M60</f>
        <v>11.34</v>
      </c>
      <c r="AF60" s="3">
        <f>'OA&amp;GRIDCO'!X60+'Day Ahead IEX PXIL'!N60+RTM!N60</f>
        <v>1.03</v>
      </c>
      <c r="AG60" s="3">
        <f>'OA&amp;GRIDCO'!AC60+'Day Ahead IEX PXIL'!S60+RTM!S60</f>
        <v>2.37</v>
      </c>
      <c r="AH60" s="3">
        <f>'OA&amp;GRIDCO'!AD60+'Day Ahead IEX PXIL'!T60+RTM!T60</f>
        <v>0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65.460000000000008</v>
      </c>
      <c r="AL60" s="3">
        <f>'OA&amp;GRIDCO'!BT60+'Day Ahead IEX PXIL'!AL60+RTM!AL60</f>
        <v>7.12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13.701030927835101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412.37</v>
      </c>
      <c r="BD60" s="3">
        <f>'OA&amp;GRIDCO'!ER60+'Day Ahead IEX PXIL'!CB60+RTM!CB60</f>
        <v>103.0925</v>
      </c>
      <c r="BE60" s="71">
        <f>'OA&amp;GRIDCO'!OC60+GDAM!U60</f>
        <v>16.400000000000002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35.049999999999997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6.8</v>
      </c>
      <c r="CZ60" s="3">
        <f>'OA&amp;GRIDCO'!IH60+'Day Ahead IEX PXIL'!EJ60+RTM!ED60</f>
        <v>1.7</v>
      </c>
      <c r="DA60" s="3">
        <f>'OA&amp;GRIDCO'!IU60+'Day Ahead IEX PXIL'!EO60+RTM!EI60</f>
        <v>125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29.700000000000003</v>
      </c>
      <c r="DP60" s="70">
        <f>'OA&amp;GRIDCO'!LV60+'Day Ahead IEX PXIL'!HP60+RTM!IV60</f>
        <v>0</v>
      </c>
      <c r="DQ60" s="70">
        <f>RTM!HK60</f>
        <v>1.34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25.26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10.875559999999998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0.56000000000000005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12.74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12.49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1735.1001400206185</v>
      </c>
      <c r="FR60" s="1">
        <f t="shared" si="1"/>
        <v>173.25353092783507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9.1</v>
      </c>
      <c r="R61" s="71">
        <v>0.86</v>
      </c>
      <c r="S61" s="70">
        <v>25</v>
      </c>
      <c r="T61" s="71"/>
      <c r="U61" s="70">
        <v>37</v>
      </c>
      <c r="V61" s="71"/>
      <c r="W61" s="251">
        <v>8.0860000000000003</v>
      </c>
      <c r="X61" s="71"/>
      <c r="Y61" s="71">
        <v>3.87</v>
      </c>
      <c r="Z61" s="71"/>
      <c r="AA61" s="71">
        <v>5.8</v>
      </c>
      <c r="AB61" s="71"/>
      <c r="AC61" s="255">
        <v>4.632761130295215</v>
      </c>
      <c r="AD61" s="71"/>
      <c r="AE61" s="3">
        <f>'OA&amp;GRIDCO'!W61+'Day Ahead IEX PXIL'!M61+RTM!M61</f>
        <v>9.27</v>
      </c>
      <c r="AF61" s="3">
        <f>'OA&amp;GRIDCO'!X61+'Day Ahead IEX PXIL'!N61+RTM!N61</f>
        <v>1.03</v>
      </c>
      <c r="AG61" s="3">
        <f>'OA&amp;GRIDCO'!AC61+'Day Ahead IEX PXIL'!S61+RTM!S61</f>
        <v>2.37</v>
      </c>
      <c r="AH61" s="3">
        <f>'OA&amp;GRIDCO'!AD61+'Day Ahead IEX PXIL'!T61+RTM!T61</f>
        <v>0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70.62</v>
      </c>
      <c r="AL61" s="3">
        <f>'OA&amp;GRIDCO'!BT61+'Day Ahead IEX PXIL'!AL61+RTM!AL61</f>
        <v>7.12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13.701030927835101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412.37</v>
      </c>
      <c r="BD61" s="3">
        <f>'OA&amp;GRIDCO'!ER61+'Day Ahead IEX PXIL'!CB61+RTM!CB61</f>
        <v>103.0925</v>
      </c>
      <c r="BE61" s="71">
        <f>'OA&amp;GRIDCO'!OC61+GDAM!U61</f>
        <v>15.429999999999998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35.049999999999997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6.8</v>
      </c>
      <c r="CZ61" s="3">
        <f>'OA&amp;GRIDCO'!IH61+'Day Ahead IEX PXIL'!EJ61+RTM!ED61</f>
        <v>1.7</v>
      </c>
      <c r="DA61" s="3">
        <f>'OA&amp;GRIDCO'!IU61+'Day Ahead IEX PXIL'!EO61+RTM!EI61</f>
        <v>125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29.700000000000003</v>
      </c>
      <c r="DP61" s="70">
        <f>'OA&amp;GRIDCO'!LV61+'Day Ahead IEX PXIL'!HP61+RTM!IV61</f>
        <v>0</v>
      </c>
      <c r="DQ61" s="70">
        <f>RTM!HK61</f>
        <v>1.44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25.26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10.474799999999998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0.11</v>
      </c>
      <c r="EH61" s="70">
        <f>'OA&amp;GRIDCO'!MZ61+'Day Ahead IEX PXIL'!IN61+RTM!IJ61+GDAM!H61</f>
        <v>0</v>
      </c>
      <c r="EI61" s="70">
        <f>'Day Ahead IEX PXIL'!IQ61+RTM!IM61+'OA&amp;GRIDCO'!NC61+GDAM!BO61</f>
        <v>2.2200000000000002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10.88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12.49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1737.3539451509141</v>
      </c>
      <c r="FR61" s="1">
        <f t="shared" si="1"/>
        <v>173.25353092783507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9.1</v>
      </c>
      <c r="R62" s="71">
        <v>0.86</v>
      </c>
      <c r="S62" s="70">
        <v>25</v>
      </c>
      <c r="T62" s="71"/>
      <c r="U62" s="70">
        <v>37</v>
      </c>
      <c r="V62" s="71"/>
      <c r="W62" s="251">
        <v>7.7510000000000003</v>
      </c>
      <c r="X62" s="71"/>
      <c r="Y62" s="71">
        <v>3.99</v>
      </c>
      <c r="Z62" s="71"/>
      <c r="AA62" s="71">
        <v>5.98</v>
      </c>
      <c r="AB62" s="71"/>
      <c r="AC62" s="255">
        <v>4.5261246848408501</v>
      </c>
      <c r="AD62" s="71"/>
      <c r="AE62" s="3">
        <f>'OA&amp;GRIDCO'!W62+'Day Ahead IEX PXIL'!M62+RTM!M62</f>
        <v>8.24</v>
      </c>
      <c r="AF62" s="3">
        <f>'OA&amp;GRIDCO'!X62+'Day Ahead IEX PXIL'!N62+RTM!N62</f>
        <v>1.03</v>
      </c>
      <c r="AG62" s="3">
        <f>'OA&amp;GRIDCO'!AC62+'Day Ahead IEX PXIL'!S62+RTM!S62</f>
        <v>2.37</v>
      </c>
      <c r="AH62" s="3">
        <f>'OA&amp;GRIDCO'!AD62+'Day Ahead IEX PXIL'!T62+RTM!T62</f>
        <v>0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122.16</v>
      </c>
      <c r="AL62" s="3">
        <f>'OA&amp;GRIDCO'!BT62+'Day Ahead IEX PXIL'!AL62+RTM!AL62</f>
        <v>7.12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13.701030927835101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412.37</v>
      </c>
      <c r="BD62" s="3">
        <f>'OA&amp;GRIDCO'!ER62+'Day Ahead IEX PXIL'!CB62+RTM!CB62</f>
        <v>103.0925</v>
      </c>
      <c r="BE62" s="71">
        <f>'OA&amp;GRIDCO'!OC62+GDAM!U62</f>
        <v>15.5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35.049999999999997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6.8</v>
      </c>
      <c r="CZ62" s="3">
        <f>'OA&amp;GRIDCO'!IH62+'Day Ahead IEX PXIL'!EJ62+RTM!ED62</f>
        <v>1.7</v>
      </c>
      <c r="DA62" s="3">
        <f>'OA&amp;GRIDCO'!IU62+'Day Ahead IEX PXIL'!EO62+RTM!EI62</f>
        <v>125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29.700000000000003</v>
      </c>
      <c r="DP62" s="70">
        <f>'OA&amp;GRIDCO'!LV62+'Day Ahead IEX PXIL'!HP62+RTM!IV62</f>
        <v>0</v>
      </c>
      <c r="DQ62" s="70">
        <f>RTM!HK62</f>
        <v>1.44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25.26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10.282159999999999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2.2200000000000002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13.420000000000002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12.49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1789.6386687054594</v>
      </c>
      <c r="FR62" s="1">
        <f t="shared" si="1"/>
        <v>173.25353092783507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9.1</v>
      </c>
      <c r="R63" s="71">
        <v>0.86</v>
      </c>
      <c r="S63" s="70">
        <v>25</v>
      </c>
      <c r="T63" s="71"/>
      <c r="U63" s="70">
        <v>37</v>
      </c>
      <c r="V63" s="71"/>
      <c r="W63" s="251">
        <v>7.48</v>
      </c>
      <c r="X63" s="71"/>
      <c r="Y63" s="71">
        <v>4.1100000000000003</v>
      </c>
      <c r="Z63" s="71"/>
      <c r="AA63" s="71">
        <v>6.17</v>
      </c>
      <c r="AB63" s="71"/>
      <c r="AC63" s="255">
        <v>4.407639745447109</v>
      </c>
      <c r="AD63" s="71"/>
      <c r="AE63" s="3">
        <f>'OA&amp;GRIDCO'!W63+'Day Ahead IEX PXIL'!M63+RTM!M63</f>
        <v>8.24</v>
      </c>
      <c r="AF63" s="3">
        <f>'OA&amp;GRIDCO'!X63+'Day Ahead IEX PXIL'!N63+RTM!N63</f>
        <v>1.03</v>
      </c>
      <c r="AG63" s="3">
        <f>'OA&amp;GRIDCO'!AC63+'Day Ahead IEX PXIL'!S63+RTM!S63</f>
        <v>2.37</v>
      </c>
      <c r="AH63" s="3">
        <f>'OA&amp;GRIDCO'!AD63+'Day Ahead IEX PXIL'!T63+RTM!T63</f>
        <v>0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101.55</v>
      </c>
      <c r="AL63" s="3">
        <f>'OA&amp;GRIDCO'!BT63+'Day Ahead IEX PXIL'!AL63+RTM!AL63</f>
        <v>7.12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13.701030927835101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412.37</v>
      </c>
      <c r="BD63" s="3">
        <f>'OA&amp;GRIDCO'!ER63+'Day Ahead IEX PXIL'!CB63+RTM!CB63</f>
        <v>103.0925</v>
      </c>
      <c r="BE63" s="71">
        <f>'OA&amp;GRIDCO'!OC63+GDAM!U63</f>
        <v>16.52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46.91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1.03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6.8</v>
      </c>
      <c r="CZ63" s="3">
        <f>'OA&amp;GRIDCO'!IH63+'Day Ahead IEX PXIL'!EJ63+RTM!ED63</f>
        <v>1.7</v>
      </c>
      <c r="DA63" s="3">
        <f>'OA&amp;GRIDCO'!IU63+'Day Ahead IEX PXIL'!EO63+RTM!EI63</f>
        <v>125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29.700000000000003</v>
      </c>
      <c r="DP63" s="70">
        <f>'OA&amp;GRIDCO'!LV63+'Day Ahead IEX PXIL'!HP63+RTM!IV63</f>
        <v>0</v>
      </c>
      <c r="DQ63" s="70">
        <f>RTM!HK63</f>
        <v>1.44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25.26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10.039639999999999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0.11</v>
      </c>
      <c r="EH63" s="70">
        <f>'OA&amp;GRIDCO'!MZ63+'Day Ahead IEX PXIL'!IN63+RTM!IJ63+GDAM!H63</f>
        <v>0</v>
      </c>
      <c r="EI63" s="70">
        <f>'Day Ahead IEX PXIL'!IQ63+RTM!IM63+'OA&amp;GRIDCO'!NC63+GDAM!BO63</f>
        <v>2.2200000000000002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10.25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12.13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1777.0046637660657</v>
      </c>
      <c r="FR63" s="1">
        <f t="shared" si="1"/>
        <v>173.25353092783507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9.1</v>
      </c>
      <c r="R64" s="71">
        <v>0.86</v>
      </c>
      <c r="S64" s="70">
        <v>25</v>
      </c>
      <c r="T64" s="71"/>
      <c r="U64" s="70">
        <v>37</v>
      </c>
      <c r="V64" s="71"/>
      <c r="W64" s="251">
        <v>7.1420000000000003</v>
      </c>
      <c r="X64" s="71"/>
      <c r="Y64" s="71">
        <v>4.0199999999999996</v>
      </c>
      <c r="Z64" s="71"/>
      <c r="AA64" s="71">
        <v>6.03</v>
      </c>
      <c r="AB64" s="71"/>
      <c r="AC64" s="255">
        <v>4.3128517939321185</v>
      </c>
      <c r="AD64" s="71"/>
      <c r="AE64" s="3">
        <f>'OA&amp;GRIDCO'!W64+'Day Ahead IEX PXIL'!M64+RTM!M64</f>
        <v>8.24</v>
      </c>
      <c r="AF64" s="3">
        <f>'OA&amp;GRIDCO'!X64+'Day Ahead IEX PXIL'!N64+RTM!N64</f>
        <v>1.03</v>
      </c>
      <c r="AG64" s="3">
        <f>'OA&amp;GRIDCO'!AC64+'Day Ahead IEX PXIL'!S64+RTM!S64</f>
        <v>2.37</v>
      </c>
      <c r="AH64" s="3">
        <f>'OA&amp;GRIDCO'!AD64+'Day Ahead IEX PXIL'!T64+RTM!T64</f>
        <v>0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50</v>
      </c>
      <c r="AL64" s="3">
        <f>'OA&amp;GRIDCO'!BT64+'Day Ahead IEX PXIL'!AL64+RTM!AL64</f>
        <v>7.12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13.701030927835101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412.37</v>
      </c>
      <c r="BD64" s="3">
        <f>'OA&amp;GRIDCO'!ER64+'Day Ahead IEX PXIL'!CB64+RTM!CB64</f>
        <v>103.0925</v>
      </c>
      <c r="BE64" s="71">
        <f>'OA&amp;GRIDCO'!OC64+GDAM!U64</f>
        <v>15.709999999999999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46.91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1.03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6.8</v>
      </c>
      <c r="CZ64" s="3">
        <f>'OA&amp;GRIDCO'!IH64+'Day Ahead IEX PXIL'!EJ64+RTM!ED64</f>
        <v>1.7</v>
      </c>
      <c r="DA64" s="3">
        <f>'OA&amp;GRIDCO'!IU64+'Day Ahead IEX PXIL'!EO64+RTM!EI64</f>
        <v>125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29.700000000000003</v>
      </c>
      <c r="DP64" s="70">
        <f>'OA&amp;GRIDCO'!LV64+'Day Ahead IEX PXIL'!HP64+RTM!IV64</f>
        <v>0</v>
      </c>
      <c r="DQ64" s="70">
        <f>RTM!HK64</f>
        <v>1.44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25.26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9.7455199999999991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0.11</v>
      </c>
      <c r="EH64" s="70">
        <f>'OA&amp;GRIDCO'!MZ64+'Day Ahead IEX PXIL'!IN64+RTM!IJ64+GDAM!H64</f>
        <v>0</v>
      </c>
      <c r="EI64" s="70">
        <f>'Day Ahead IEX PXIL'!IQ64+RTM!IM64+'OA&amp;GRIDCO'!NC64+GDAM!BO64</f>
        <v>2.2200000000000002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10.28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0.77</v>
      </c>
      <c r="FD64" s="70">
        <f>RTM!JX64</f>
        <v>0</v>
      </c>
      <c r="FE64" s="70">
        <f>GDAM!AE64+'OA&amp;GRIDCO'!OU64</f>
        <v>11.91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1724.2577558145508</v>
      </c>
      <c r="FR64" s="1">
        <f t="shared" si="1"/>
        <v>173.25353092783507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9.1</v>
      </c>
      <c r="R65" s="71">
        <v>0.86</v>
      </c>
      <c r="S65" s="70">
        <v>25</v>
      </c>
      <c r="T65" s="71"/>
      <c r="U65" s="70">
        <v>37</v>
      </c>
      <c r="V65" s="71"/>
      <c r="W65" s="251">
        <v>7.0890000000000004</v>
      </c>
      <c r="X65" s="71"/>
      <c r="Y65" s="71">
        <v>3.93</v>
      </c>
      <c r="Z65" s="71"/>
      <c r="AA65" s="71">
        <v>5.89</v>
      </c>
      <c r="AB65" s="71"/>
      <c r="AC65" s="255">
        <v>4.0521849272658903</v>
      </c>
      <c r="AD65" s="71"/>
      <c r="AE65" s="3">
        <f>'OA&amp;GRIDCO'!W65+'Day Ahead IEX PXIL'!M65+RTM!M65</f>
        <v>8.24</v>
      </c>
      <c r="AF65" s="3">
        <f>'OA&amp;GRIDCO'!X65+'Day Ahead IEX PXIL'!N65+RTM!N65</f>
        <v>1.03</v>
      </c>
      <c r="AG65" s="3">
        <f>'OA&amp;GRIDCO'!AC65+'Day Ahead IEX PXIL'!S65+RTM!S65</f>
        <v>1.86</v>
      </c>
      <c r="AH65" s="3">
        <f>'OA&amp;GRIDCO'!AD65+'Day Ahead IEX PXIL'!T65+RTM!T65</f>
        <v>0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70.62</v>
      </c>
      <c r="AL65" s="3">
        <f>'OA&amp;GRIDCO'!BT65+'Day Ahead IEX PXIL'!AL65+RTM!AL65</f>
        <v>7.12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13.701030927835101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412.37</v>
      </c>
      <c r="BD65" s="3">
        <f>'OA&amp;GRIDCO'!ER65+'Day Ahead IEX PXIL'!CB65+RTM!CB65</f>
        <v>103.0925</v>
      </c>
      <c r="BE65" s="71">
        <f>'OA&amp;GRIDCO'!OC65+GDAM!U65</f>
        <v>15.179999999999998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1.03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6.8</v>
      </c>
      <c r="CZ65" s="3">
        <f>'OA&amp;GRIDCO'!IH65+'Day Ahead IEX PXIL'!EJ65+RTM!ED65</f>
        <v>1.7</v>
      </c>
      <c r="DA65" s="3">
        <f>'OA&amp;GRIDCO'!IU65+'Day Ahead IEX PXIL'!EO65+RTM!EI65</f>
        <v>125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29.700000000000003</v>
      </c>
      <c r="DP65" s="70">
        <f>'OA&amp;GRIDCO'!LV65+'Day Ahead IEX PXIL'!HP65+RTM!IV65</f>
        <v>0</v>
      </c>
      <c r="DQ65" s="70">
        <f>RTM!HK65</f>
        <v>1.44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25.26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9.4049599999999991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0.11</v>
      </c>
      <c r="EH65" s="70">
        <f>'OA&amp;GRIDCO'!MZ65+'Day Ahead IEX PXIL'!IN65+RTM!IJ65+GDAM!H65</f>
        <v>0</v>
      </c>
      <c r="EI65" s="70">
        <f>'Day Ahead IEX PXIL'!IQ65+RTM!IM65+'OA&amp;GRIDCO'!NC65+GDAM!BO65</f>
        <v>2.2200000000000002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8.68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0.88</v>
      </c>
      <c r="FD65" s="70">
        <f>RTM!JX65</f>
        <v>0</v>
      </c>
      <c r="FE65" s="70">
        <f>GDAM!AE65+'OA&amp;GRIDCO'!OU65</f>
        <v>11.04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1746.9003289478849</v>
      </c>
      <c r="FR65" s="1">
        <f t="shared" si="1"/>
        <v>173.25353092783507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9.1</v>
      </c>
      <c r="R66" s="71">
        <v>0.86</v>
      </c>
      <c r="S66" s="70">
        <v>25</v>
      </c>
      <c r="T66" s="71"/>
      <c r="U66" s="70">
        <v>37</v>
      </c>
      <c r="V66" s="71"/>
      <c r="W66" s="251">
        <v>7.1210000000000004</v>
      </c>
      <c r="X66" s="71"/>
      <c r="Y66" s="71">
        <v>3.7</v>
      </c>
      <c r="Z66" s="71"/>
      <c r="AA66" s="71">
        <v>5.54</v>
      </c>
      <c r="AB66" s="71"/>
      <c r="AC66" s="255">
        <v>3.7322755909027938</v>
      </c>
      <c r="AD66" s="71"/>
      <c r="AE66" s="3">
        <f>'OA&amp;GRIDCO'!W66+'Day Ahead IEX PXIL'!M66+RTM!M66</f>
        <v>8.24</v>
      </c>
      <c r="AF66" s="3">
        <f>'OA&amp;GRIDCO'!X66+'Day Ahead IEX PXIL'!N66+RTM!N66</f>
        <v>1.03</v>
      </c>
      <c r="AG66" s="3">
        <f>'OA&amp;GRIDCO'!AC66+'Day Ahead IEX PXIL'!S66+RTM!S66</f>
        <v>1.86</v>
      </c>
      <c r="AH66" s="3">
        <f>'OA&amp;GRIDCO'!AD66+'Day Ahead IEX PXIL'!T66+RTM!T66</f>
        <v>0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101.55</v>
      </c>
      <c r="AL66" s="3">
        <f>'OA&amp;GRIDCO'!BT66+'Day Ahead IEX PXIL'!AL66+RTM!AL66</f>
        <v>7.12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13.701030927835101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412.37</v>
      </c>
      <c r="BD66" s="3">
        <f>'OA&amp;GRIDCO'!ER66+'Day Ahead IEX PXIL'!CB66+RTM!CB66</f>
        <v>103.0925</v>
      </c>
      <c r="BE66" s="71">
        <f>'OA&amp;GRIDCO'!OC66+GDAM!U66</f>
        <v>14.75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2.06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1.03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6.8</v>
      </c>
      <c r="CZ66" s="3">
        <f>'OA&amp;GRIDCO'!IH66+'Day Ahead IEX PXIL'!EJ66+RTM!ED66</f>
        <v>1.7</v>
      </c>
      <c r="DA66" s="3">
        <f>'OA&amp;GRIDCO'!IU66+'Day Ahead IEX PXIL'!EO66+RTM!EI66</f>
        <v>125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29.700000000000003</v>
      </c>
      <c r="DP66" s="70">
        <f>'OA&amp;GRIDCO'!LV66+'Day Ahead IEX PXIL'!HP66+RTM!IV66</f>
        <v>0</v>
      </c>
      <c r="DQ66" s="70">
        <f>RTM!HK66</f>
        <v>1.44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25.26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9.0196799999999993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2.2200000000000002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5.77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0.77</v>
      </c>
      <c r="FD66" s="70">
        <f>RTM!JX66</f>
        <v>0</v>
      </c>
      <c r="FE66" s="70">
        <f>GDAM!AE66+'OA&amp;GRIDCO'!OU66</f>
        <v>11.22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1775.2071396115218</v>
      </c>
      <c r="FR66" s="1">
        <f t="shared" si="1"/>
        <v>173.25353092783507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9.1</v>
      </c>
      <c r="R67" s="71">
        <v>0.86</v>
      </c>
      <c r="S67" s="70">
        <v>25</v>
      </c>
      <c r="T67" s="71"/>
      <c r="U67" s="70">
        <v>37</v>
      </c>
      <c r="V67" s="71"/>
      <c r="W67" s="251">
        <v>7.444</v>
      </c>
      <c r="X67" s="71"/>
      <c r="Y67" s="71">
        <v>3.46</v>
      </c>
      <c r="Z67" s="71"/>
      <c r="AA67" s="71">
        <v>5.19</v>
      </c>
      <c r="AB67" s="71"/>
      <c r="AC67" s="255">
        <v>3.0169227693130916</v>
      </c>
      <c r="AD67" s="71"/>
      <c r="AE67" s="3">
        <f>'OA&amp;GRIDCO'!W67+'Day Ahead IEX PXIL'!M67+RTM!M67</f>
        <v>8.24</v>
      </c>
      <c r="AF67" s="3">
        <f>'OA&amp;GRIDCO'!X67+'Day Ahead IEX PXIL'!N67+RTM!N67</f>
        <v>1.03</v>
      </c>
      <c r="AG67" s="3">
        <f>'OA&amp;GRIDCO'!AC67+'Day Ahead IEX PXIL'!S67+RTM!S67</f>
        <v>1.86</v>
      </c>
      <c r="AH67" s="3">
        <f>'OA&amp;GRIDCO'!AD67+'Day Ahead IEX PXIL'!T67+RTM!T67</f>
        <v>0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101.55</v>
      </c>
      <c r="AL67" s="3">
        <f>'OA&amp;GRIDCO'!BT67+'Day Ahead IEX PXIL'!AL67+RTM!AL67</f>
        <v>7.12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13.701030927835101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412.37</v>
      </c>
      <c r="BD67" s="3">
        <f>'OA&amp;GRIDCO'!ER67+'Day Ahead IEX PXIL'!CB67+RTM!CB67</f>
        <v>103.0925</v>
      </c>
      <c r="BE67" s="71">
        <f>'OA&amp;GRIDCO'!OC67+GDAM!U67</f>
        <v>13.530000000000001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1.03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1.03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6.8</v>
      </c>
      <c r="CZ67" s="3">
        <f>'OA&amp;GRIDCO'!IH67+'Day Ahead IEX PXIL'!EJ67+RTM!ED67</f>
        <v>1.7</v>
      </c>
      <c r="DA67" s="3">
        <f>'OA&amp;GRIDCO'!IU67+'Day Ahead IEX PXIL'!EO67+RTM!EI67</f>
        <v>115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29.700000000000003</v>
      </c>
      <c r="DP67" s="70">
        <f>'OA&amp;GRIDCO'!LV67+'Day Ahead IEX PXIL'!HP67+RTM!IV67</f>
        <v>0</v>
      </c>
      <c r="DQ67" s="70">
        <f>RTM!HK67</f>
        <v>1.44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25.26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8.5896799999999995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2.2200000000000002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6.52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0.67</v>
      </c>
      <c r="FD67" s="70">
        <f>RTM!JX67</f>
        <v>0</v>
      </c>
      <c r="FE67" s="70">
        <f>GDAM!AE67+'OA&amp;GRIDCO'!OU67</f>
        <v>10.93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1761.8647867899322</v>
      </c>
      <c r="FR67" s="1">
        <f t="shared" si="1"/>
        <v>173.25353092783507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9.1</v>
      </c>
      <c r="R68" s="71">
        <v>0.86</v>
      </c>
      <c r="S68" s="70">
        <v>25</v>
      </c>
      <c r="T68" s="71"/>
      <c r="U68" s="70">
        <v>37</v>
      </c>
      <c r="V68" s="71"/>
      <c r="W68" s="251">
        <v>7.1230000000000002</v>
      </c>
      <c r="X68" s="71"/>
      <c r="Y68" s="71">
        <v>3.08</v>
      </c>
      <c r="Z68" s="71"/>
      <c r="AA68" s="71">
        <v>4.62</v>
      </c>
      <c r="AB68" s="71"/>
      <c r="AC68" s="255">
        <v>2.8821461507527131</v>
      </c>
      <c r="AD68" s="71"/>
      <c r="AE68" s="3">
        <f>'OA&amp;GRIDCO'!W68+'Day Ahead IEX PXIL'!M68+RTM!M68</f>
        <v>8.24</v>
      </c>
      <c r="AF68" s="3">
        <f>'OA&amp;GRIDCO'!X68+'Day Ahead IEX PXIL'!N68+RTM!N68</f>
        <v>1.03</v>
      </c>
      <c r="AG68" s="3">
        <f>'OA&amp;GRIDCO'!AC68+'Day Ahead IEX PXIL'!S68+RTM!S68</f>
        <v>1.86</v>
      </c>
      <c r="AH68" s="3">
        <f>'OA&amp;GRIDCO'!AD68+'Day Ahead IEX PXIL'!T68+RTM!T68</f>
        <v>0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101.55</v>
      </c>
      <c r="AL68" s="3">
        <f>'OA&amp;GRIDCO'!BT68+'Day Ahead IEX PXIL'!AL68+RTM!AL68</f>
        <v>7.12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13.701030927835101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412.37</v>
      </c>
      <c r="BD68" s="3">
        <f>'OA&amp;GRIDCO'!ER68+'Day Ahead IEX PXIL'!CB68+RTM!CB68</f>
        <v>103.0925</v>
      </c>
      <c r="BE68" s="71">
        <f>'OA&amp;GRIDCO'!OC68+GDAM!U68</f>
        <v>13.05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1.03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1.03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6.8</v>
      </c>
      <c r="CZ68" s="3">
        <f>'OA&amp;GRIDCO'!IH68+'Day Ahead IEX PXIL'!EJ68+RTM!ED68</f>
        <v>1.7</v>
      </c>
      <c r="DA68" s="3">
        <f>'OA&amp;GRIDCO'!IU68+'Day Ahead IEX PXIL'!EO68+RTM!EI68</f>
        <v>95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29.700000000000003</v>
      </c>
      <c r="DP68" s="70">
        <f>'OA&amp;GRIDCO'!LV68+'Day Ahead IEX PXIL'!HP68+RTM!IV68</f>
        <v>0</v>
      </c>
      <c r="DQ68" s="70">
        <f>RTM!HK68</f>
        <v>1.44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25.26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8.1183999999999994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2.2200000000000002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5.42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1.67</v>
      </c>
      <c r="FD68" s="70">
        <f>RTM!JX68</f>
        <v>0</v>
      </c>
      <c r="FE68" s="70">
        <f>GDAM!AE68+'OA&amp;GRIDCO'!OU68</f>
        <v>11.23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1739.5977301713715</v>
      </c>
      <c r="FR68" s="1">
        <f t="shared" si="1"/>
        <v>173.25353092783507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9.1</v>
      </c>
      <c r="R69" s="71">
        <v>0.86</v>
      </c>
      <c r="S69" s="70">
        <v>25</v>
      </c>
      <c r="T69" s="71"/>
      <c r="U69" s="70">
        <v>37</v>
      </c>
      <c r="V69" s="71"/>
      <c r="W69" s="251">
        <v>6.4550000000000001</v>
      </c>
      <c r="X69" s="71"/>
      <c r="Y69" s="71">
        <v>2.7</v>
      </c>
      <c r="Z69" s="71"/>
      <c r="AA69" s="71">
        <v>4.05</v>
      </c>
      <c r="AB69" s="71"/>
      <c r="AC69" s="255">
        <v>2.7473695321923337</v>
      </c>
      <c r="AD69" s="71"/>
      <c r="AE69" s="3">
        <f>'OA&amp;GRIDCO'!W69+'Day Ahead IEX PXIL'!M69+RTM!M69</f>
        <v>8.24</v>
      </c>
      <c r="AF69" s="3">
        <f>'OA&amp;GRIDCO'!X69+'Day Ahead IEX PXIL'!N69+RTM!N69</f>
        <v>1.03</v>
      </c>
      <c r="AG69" s="3">
        <f>'OA&amp;GRIDCO'!AC69+'Day Ahead IEX PXIL'!S69+RTM!S69</f>
        <v>1.86</v>
      </c>
      <c r="AH69" s="3">
        <f>'OA&amp;GRIDCO'!AD69+'Day Ahead IEX PXIL'!T69+RTM!T69</f>
        <v>0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70.62</v>
      </c>
      <c r="AL69" s="3">
        <f>'OA&amp;GRIDCO'!BT69+'Day Ahead IEX PXIL'!AL69+RTM!AL69</f>
        <v>7.12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13.701030927835101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412.37</v>
      </c>
      <c r="BD69" s="3">
        <f>'OA&amp;GRIDCO'!ER69+'Day Ahead IEX PXIL'!CB69+RTM!CB69</f>
        <v>103.0925</v>
      </c>
      <c r="BE69" s="71">
        <f>'OA&amp;GRIDCO'!OC69+GDAM!U69</f>
        <v>12.76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2.58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1.03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6.8</v>
      </c>
      <c r="CZ69" s="3">
        <f>'OA&amp;GRIDCO'!IH69+'Day Ahead IEX PXIL'!EJ69+RTM!ED69</f>
        <v>1.7</v>
      </c>
      <c r="DA69" s="3">
        <f>'OA&amp;GRIDCO'!IU69+'Day Ahead IEX PXIL'!EO69+RTM!EI69</f>
        <v>45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29.700000000000003</v>
      </c>
      <c r="DP69" s="70">
        <f>'OA&amp;GRIDCO'!LV69+'Day Ahead IEX PXIL'!HP69+RTM!IV69</f>
        <v>0</v>
      </c>
      <c r="DQ69" s="70">
        <f>RTM!HK69</f>
        <v>1.44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25.26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7.60928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2.2200000000000002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7.15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0.56000000000000005</v>
      </c>
      <c r="FD69" s="70">
        <f>RTM!JX69</f>
        <v>0</v>
      </c>
      <c r="FE69" s="70">
        <f>GDAM!AE69+'OA&amp;GRIDCO'!OU69</f>
        <v>8.73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1655.6858335528111</v>
      </c>
      <c r="FR69" s="1">
        <f t="shared" si="1"/>
        <v>173.25353092783507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9.1</v>
      </c>
      <c r="R70" s="71">
        <v>0.86</v>
      </c>
      <c r="S70" s="70">
        <v>25</v>
      </c>
      <c r="T70" s="71"/>
      <c r="U70" s="70">
        <v>37</v>
      </c>
      <c r="V70" s="71"/>
      <c r="W70" s="251">
        <v>5.1920000000000002</v>
      </c>
      <c r="X70" s="71"/>
      <c r="Y70" s="71">
        <v>2.13</v>
      </c>
      <c r="Z70" s="71"/>
      <c r="AA70" s="71">
        <v>3.19</v>
      </c>
      <c r="AB70" s="71"/>
      <c r="AC70" s="255">
        <v>2.4674488628746243</v>
      </c>
      <c r="AD70" s="71"/>
      <c r="AE70" s="3">
        <f>'OA&amp;GRIDCO'!W70+'Day Ahead IEX PXIL'!M70+RTM!M70</f>
        <v>8.24</v>
      </c>
      <c r="AF70" s="3">
        <f>'OA&amp;GRIDCO'!X70+'Day Ahead IEX PXIL'!N70+RTM!N70</f>
        <v>1.03</v>
      </c>
      <c r="AG70" s="3">
        <f>'OA&amp;GRIDCO'!AC70+'Day Ahead IEX PXIL'!S70+RTM!S70</f>
        <v>1.86</v>
      </c>
      <c r="AH70" s="3">
        <f>'OA&amp;GRIDCO'!AD70+'Day Ahead IEX PXIL'!T70+RTM!T70</f>
        <v>0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50</v>
      </c>
      <c r="AL70" s="3">
        <f>'OA&amp;GRIDCO'!BT70+'Day Ahead IEX PXIL'!AL70+RTM!AL70</f>
        <v>7.12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13.701030927835101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412.37</v>
      </c>
      <c r="BD70" s="3">
        <f>'OA&amp;GRIDCO'!ER70+'Day Ahead IEX PXIL'!CB70+RTM!CB70</f>
        <v>103.0925</v>
      </c>
      <c r="BE70" s="71">
        <f>'OA&amp;GRIDCO'!OC70+GDAM!U70</f>
        <v>12.43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1.55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1.03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6.8</v>
      </c>
      <c r="CZ70" s="3">
        <f>'OA&amp;GRIDCO'!IH70+'Day Ahead IEX PXIL'!EJ70+RTM!ED70</f>
        <v>1.7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29.700000000000003</v>
      </c>
      <c r="DP70" s="70">
        <f>'OA&amp;GRIDCO'!LV70+'Day Ahead IEX PXIL'!HP70+RTM!IV70</f>
        <v>0</v>
      </c>
      <c r="DQ70" s="70">
        <f>RTM!HK70</f>
        <v>1.44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25.26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7.0674799999999998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2.2200000000000002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9.5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0.56000000000000005</v>
      </c>
      <c r="FD70" s="70">
        <f>RTM!JX70</f>
        <v>0</v>
      </c>
      <c r="FE70" s="70">
        <f>GDAM!AE70+'OA&amp;GRIDCO'!OU70</f>
        <v>6.19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1585.0011128834933</v>
      </c>
      <c r="FR70" s="1">
        <f t="shared" si="1"/>
        <v>173.25353092783507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9.1</v>
      </c>
      <c r="R71" s="71">
        <v>0.86</v>
      </c>
      <c r="S71" s="70">
        <v>25</v>
      </c>
      <c r="T71" s="71"/>
      <c r="U71" s="70">
        <v>37</v>
      </c>
      <c r="V71" s="71"/>
      <c r="W71" s="251">
        <v>3.657</v>
      </c>
      <c r="X71" s="71"/>
      <c r="Y71" s="71">
        <v>1.56</v>
      </c>
      <c r="Z71" s="71"/>
      <c r="AA71" s="71">
        <v>2.34</v>
      </c>
      <c r="AB71" s="71"/>
      <c r="AC71" s="255">
        <v>1.777274090906092</v>
      </c>
      <c r="AD71" s="71"/>
      <c r="AE71" s="3">
        <f>'OA&amp;GRIDCO'!W71+'Day Ahead IEX PXIL'!M71+RTM!M71</f>
        <v>8.24</v>
      </c>
      <c r="AF71" s="3">
        <f>'OA&amp;GRIDCO'!X71+'Day Ahead IEX PXIL'!N71+RTM!N71</f>
        <v>1.03</v>
      </c>
      <c r="AG71" s="3">
        <f>'OA&amp;GRIDCO'!AC71+'Day Ahead IEX PXIL'!S71+RTM!S71</f>
        <v>1.86</v>
      </c>
      <c r="AH71" s="3">
        <f>'OA&amp;GRIDCO'!AD71+'Day Ahead IEX PXIL'!T71+RTM!T71</f>
        <v>0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50</v>
      </c>
      <c r="AL71" s="3">
        <f>'OA&amp;GRIDCO'!BT71+'Day Ahead IEX PXIL'!AL71+RTM!AL71</f>
        <v>7.12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13.701030927835101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412.37</v>
      </c>
      <c r="BD71" s="3">
        <f>'OA&amp;GRIDCO'!ER71+'Day Ahead IEX PXIL'!CB71+RTM!CB71</f>
        <v>103.0925</v>
      </c>
      <c r="BE71" s="71">
        <f>'OA&amp;GRIDCO'!OC71+GDAM!U71</f>
        <v>11.35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1.03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1.03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6.8</v>
      </c>
      <c r="CZ71" s="3">
        <f>'OA&amp;GRIDCO'!IH71+'Day Ahead IEX PXIL'!EJ71+RTM!ED71</f>
        <v>1.7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18.55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29.700000000000003</v>
      </c>
      <c r="DP71" s="70">
        <f>'OA&amp;GRIDCO'!LV71+'Day Ahead IEX PXIL'!HP71+RTM!IV71</f>
        <v>0</v>
      </c>
      <c r="DQ71" s="70">
        <f>RTM!HK71</f>
        <v>1.44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25.26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6.4929999999999994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2.2200000000000002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8.9700000000000006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0.23</v>
      </c>
      <c r="FD71" s="70">
        <f>RTM!JX71</f>
        <v>0</v>
      </c>
      <c r="FE71" s="70">
        <f>GDAM!AE71+'OA&amp;GRIDCO'!OU71</f>
        <v>4.08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1580.3314581115244</v>
      </c>
      <c r="FR71" s="1">
        <f t="shared" si="1"/>
        <v>173.25353092783507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9.1</v>
      </c>
      <c r="R72" s="71">
        <v>0.86</v>
      </c>
      <c r="S72" s="70">
        <v>25</v>
      </c>
      <c r="T72" s="71"/>
      <c r="U72" s="70">
        <v>37</v>
      </c>
      <c r="V72" s="71"/>
      <c r="W72" s="251">
        <v>2.238</v>
      </c>
      <c r="X72" s="71"/>
      <c r="Y72" s="71">
        <v>1.2</v>
      </c>
      <c r="Z72" s="71"/>
      <c r="AA72" s="71">
        <v>1.79</v>
      </c>
      <c r="AB72" s="71"/>
      <c r="AC72" s="255">
        <v>1.636220591627831</v>
      </c>
      <c r="AD72" s="71"/>
      <c r="AE72" s="3">
        <f>'OA&amp;GRIDCO'!W72+'Day Ahead IEX PXIL'!M72+RTM!M72</f>
        <v>8.24</v>
      </c>
      <c r="AF72" s="3">
        <f>'OA&amp;GRIDCO'!X72+'Day Ahead IEX PXIL'!N72+RTM!N72</f>
        <v>1.03</v>
      </c>
      <c r="AG72" s="3">
        <f>'OA&amp;GRIDCO'!AC72+'Day Ahead IEX PXIL'!S72+RTM!S72</f>
        <v>1.86</v>
      </c>
      <c r="AH72" s="3">
        <f>'OA&amp;GRIDCO'!AD72+'Day Ahead IEX PXIL'!T72+RTM!T72</f>
        <v>0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50</v>
      </c>
      <c r="AL72" s="3">
        <f>'OA&amp;GRIDCO'!BT72+'Day Ahead IEX PXIL'!AL72+RTM!AL72</f>
        <v>7.12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13.701030927835101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412.37</v>
      </c>
      <c r="BD72" s="3">
        <f>'OA&amp;GRIDCO'!ER72+'Day Ahead IEX PXIL'!CB72+RTM!CB72</f>
        <v>103.0925</v>
      </c>
      <c r="BE72" s="71">
        <f>'OA&amp;GRIDCO'!OC72+GDAM!U72</f>
        <v>9.93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1.03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6.8</v>
      </c>
      <c r="CZ72" s="3">
        <f>'OA&amp;GRIDCO'!IH72+'Day Ahead IEX PXIL'!EJ72+RTM!ED72</f>
        <v>1.7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18.55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1.44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25.26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5.8909999999999991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2.2200000000000002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8.86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0.23</v>
      </c>
      <c r="FD72" s="70">
        <f>RTM!JX72</f>
        <v>0</v>
      </c>
      <c r="FE72" s="70">
        <f>GDAM!AE72+'OA&amp;GRIDCO'!OU72</f>
        <v>1.88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1572.4194046122464</v>
      </c>
      <c r="FR72" s="1">
        <f t="shared" si="1"/>
        <v>173.25353092783507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9.1</v>
      </c>
      <c r="R73" s="71">
        <v>0.86</v>
      </c>
      <c r="S73" s="70">
        <v>25</v>
      </c>
      <c r="T73" s="71"/>
      <c r="U73" s="70">
        <v>37</v>
      </c>
      <c r="V73" s="71"/>
      <c r="W73" s="251">
        <v>2.1469999999999998</v>
      </c>
      <c r="X73" s="71"/>
      <c r="Y73" s="71">
        <v>0.83</v>
      </c>
      <c r="Z73" s="71"/>
      <c r="AA73" s="71">
        <v>1.24</v>
      </c>
      <c r="AB73" s="71"/>
      <c r="AC73" s="255">
        <v>1.5374831421330486</v>
      </c>
      <c r="AD73" s="71"/>
      <c r="AE73" s="3">
        <f>'OA&amp;GRIDCO'!W73+'Day Ahead IEX PXIL'!M73+RTM!M73</f>
        <v>26.799999999999997</v>
      </c>
      <c r="AF73" s="3">
        <f>'OA&amp;GRIDCO'!X73+'Day Ahead IEX PXIL'!N73+RTM!N73</f>
        <v>1.03</v>
      </c>
      <c r="AG73" s="3">
        <f>'OA&amp;GRIDCO'!AC73+'Day Ahead IEX PXIL'!S73+RTM!S73</f>
        <v>2.37</v>
      </c>
      <c r="AH73" s="3">
        <f>'OA&amp;GRIDCO'!AD73+'Day Ahead IEX PXIL'!T73+RTM!T73</f>
        <v>0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50</v>
      </c>
      <c r="AL73" s="3">
        <f>'OA&amp;GRIDCO'!BT73+'Day Ahead IEX PXIL'!AL73+RTM!AL73</f>
        <v>7.12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13.701030927835101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463.92</v>
      </c>
      <c r="BD73" s="3">
        <f>'OA&amp;GRIDCO'!ER73+'Day Ahead IEX PXIL'!CB73+RTM!CB73</f>
        <v>103.0925</v>
      </c>
      <c r="BE73" s="71">
        <f>'OA&amp;GRIDCO'!OC73+GDAM!U73</f>
        <v>8.5299999999999994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1.03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6.8</v>
      </c>
      <c r="CZ73" s="3">
        <f>'OA&amp;GRIDCO'!IH73+'Day Ahead IEX PXIL'!EJ73+RTM!ED73</f>
        <v>1.7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18.55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34.700000000000003</v>
      </c>
      <c r="DP73" s="70">
        <f>'OA&amp;GRIDCO'!LV73+'Day Ahead IEX PXIL'!HP73+RTM!IV73</f>
        <v>0</v>
      </c>
      <c r="DQ73" s="70">
        <f>RTM!HK73</f>
        <v>1.44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25.26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5.2649199999999992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2.2200000000000002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7.22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0.23</v>
      </c>
      <c r="FD73" s="70">
        <f>RTM!JX73</f>
        <v>0</v>
      </c>
      <c r="FE73" s="70">
        <f>GDAM!AE73+'OA&amp;GRIDCO'!OU73</f>
        <v>2.41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1643.5235871627519</v>
      </c>
      <c r="FR73" s="1">
        <f t="shared" si="1"/>
        <v>173.25353092783507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9.1</v>
      </c>
      <c r="R74" s="71">
        <v>0.86</v>
      </c>
      <c r="S74" s="70">
        <v>25</v>
      </c>
      <c r="T74" s="71"/>
      <c r="U74" s="70">
        <v>37</v>
      </c>
      <c r="V74" s="71"/>
      <c r="W74" s="251">
        <v>2.1139999999999999</v>
      </c>
      <c r="X74" s="71"/>
      <c r="Y74" s="71">
        <v>0.72</v>
      </c>
      <c r="Z74" s="71"/>
      <c r="AA74" s="71">
        <v>1.08</v>
      </c>
      <c r="AB74" s="71"/>
      <c r="AC74" s="255">
        <v>1.3686716929552856</v>
      </c>
      <c r="AD74" s="71"/>
      <c r="AE74" s="3">
        <f>'OA&amp;GRIDCO'!W74+'Day Ahead IEX PXIL'!M74+RTM!M74</f>
        <v>8.24</v>
      </c>
      <c r="AF74" s="3">
        <f>'OA&amp;GRIDCO'!X74+'Day Ahead IEX PXIL'!N74+RTM!N74</f>
        <v>1.03</v>
      </c>
      <c r="AG74" s="3">
        <f>'OA&amp;GRIDCO'!AC74+'Day Ahead IEX PXIL'!S74+RTM!S74</f>
        <v>2.37</v>
      </c>
      <c r="AH74" s="3">
        <f>'OA&amp;GRIDCO'!AD74+'Day Ahead IEX PXIL'!T74+RTM!T74</f>
        <v>0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70.62</v>
      </c>
      <c r="AL74" s="3">
        <f>'OA&amp;GRIDCO'!BT74+'Day Ahead IEX PXIL'!AL74+RTM!AL74</f>
        <v>7.12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13.701030927835101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463.92</v>
      </c>
      <c r="BD74" s="3">
        <f>'OA&amp;GRIDCO'!ER74+'Day Ahead IEX PXIL'!CB74+RTM!CB74</f>
        <v>103.0925</v>
      </c>
      <c r="BE74" s="71">
        <f>'OA&amp;GRIDCO'!OC74+GDAM!U74</f>
        <v>7.69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1.03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6.8</v>
      </c>
      <c r="CZ74" s="3">
        <f>'OA&amp;GRIDCO'!IH74+'Day Ahead IEX PXIL'!EJ74+RTM!ED74</f>
        <v>1.7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18.55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44.86</v>
      </c>
      <c r="DP74" s="70">
        <f>'OA&amp;GRIDCO'!LV74+'Day Ahead IEX PXIL'!HP74+RTM!IV74</f>
        <v>0</v>
      </c>
      <c r="DQ74" s="70">
        <f>RTM!HK74</f>
        <v>1.44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25.26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4.623359999999999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2.2200000000000002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4.26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0.23</v>
      </c>
      <c r="FD74" s="70">
        <f>RTM!JX74</f>
        <v>0</v>
      </c>
      <c r="FE74" s="70">
        <f>GDAM!AE74+'OA&amp;GRIDCO'!OU74</f>
        <v>2.9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1651.370215713574</v>
      </c>
      <c r="FR74" s="1">
        <f t="shared" si="1"/>
        <v>173.25353092783507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9.1</v>
      </c>
      <c r="R75" s="71">
        <v>0.86</v>
      </c>
      <c r="S75" s="70">
        <v>25</v>
      </c>
      <c r="T75" s="71"/>
      <c r="U75" s="70">
        <v>37</v>
      </c>
      <c r="V75" s="71"/>
      <c r="W75" s="251">
        <v>1.9930000000000001</v>
      </c>
      <c r="X75" s="71"/>
      <c r="Y75" s="71">
        <v>0.62</v>
      </c>
      <c r="Z75" s="71"/>
      <c r="AA75" s="71">
        <v>0.93</v>
      </c>
      <c r="AB75" s="71"/>
      <c r="AC75" s="255">
        <v>0.86042634559739406</v>
      </c>
      <c r="AD75" s="71"/>
      <c r="AE75" s="3">
        <f>'OA&amp;GRIDCO'!W75+'Day Ahead IEX PXIL'!M75+RTM!M75</f>
        <v>6.37</v>
      </c>
      <c r="AF75" s="3">
        <f>'OA&amp;GRIDCO'!X75+'Day Ahead IEX PXIL'!N75+RTM!N75</f>
        <v>1.03</v>
      </c>
      <c r="AG75" s="3">
        <f>'OA&amp;GRIDCO'!AC75+'Day Ahead IEX PXIL'!S75+RTM!S75</f>
        <v>2.78</v>
      </c>
      <c r="AH75" s="3">
        <f>'OA&amp;GRIDCO'!AD75+'Day Ahead IEX PXIL'!T75+RTM!T75</f>
        <v>0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60.31</v>
      </c>
      <c r="AL75" s="3">
        <f>'OA&amp;GRIDCO'!BT75+'Day Ahead IEX PXIL'!AL75+RTM!AL75</f>
        <v>7.12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13.701030927835101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463.92</v>
      </c>
      <c r="BD75" s="3">
        <f>'OA&amp;GRIDCO'!ER75+'Day Ahead IEX PXIL'!CB75+RTM!CB75</f>
        <v>103.0925</v>
      </c>
      <c r="BE75" s="71">
        <f>'OA&amp;GRIDCO'!OC75+GDAM!U75</f>
        <v>6.97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40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5.15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6.8</v>
      </c>
      <c r="CZ75" s="3">
        <f>'OA&amp;GRIDCO'!IH75+'Day Ahead IEX PXIL'!EJ75+RTM!ED75</f>
        <v>1.7</v>
      </c>
      <c r="DA75" s="3">
        <f>'OA&amp;GRIDCO'!IU75+'Day Ahead IEX PXIL'!EO75+RTM!EI75</f>
        <v>50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54.209999999999994</v>
      </c>
      <c r="DP75" s="70">
        <f>'OA&amp;GRIDCO'!LV75+'Day Ahead IEX PXIL'!HP75+RTM!IV75</f>
        <v>0</v>
      </c>
      <c r="DQ75" s="70">
        <f>RTM!HK75</f>
        <v>1.44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25.26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3.9663199999999996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4.42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0.11</v>
      </c>
      <c r="FD75" s="70">
        <f>RTM!JX75</f>
        <v>0</v>
      </c>
      <c r="FE75" s="70">
        <f>GDAM!AE75+'OA&amp;GRIDCO'!OU75</f>
        <v>3.46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1742.4834303662162</v>
      </c>
      <c r="FR75" s="1">
        <f t="shared" si="1"/>
        <v>184.40353092783511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9.1</v>
      </c>
      <c r="R76" s="71">
        <v>0.86</v>
      </c>
      <c r="S76" s="70">
        <v>25</v>
      </c>
      <c r="T76" s="71"/>
      <c r="U76" s="70">
        <v>37</v>
      </c>
      <c r="V76" s="71"/>
      <c r="W76" s="251">
        <v>1.7749999999999999</v>
      </c>
      <c r="X76" s="71"/>
      <c r="Y76" s="71">
        <v>0.61</v>
      </c>
      <c r="Z76" s="71"/>
      <c r="AA76" s="71">
        <v>0.92</v>
      </c>
      <c r="AB76" s="71"/>
      <c r="AC76" s="255">
        <v>0.57831934704087107</v>
      </c>
      <c r="AD76" s="71"/>
      <c r="AE76" s="3">
        <f>'OA&amp;GRIDCO'!W76+'Day Ahead IEX PXIL'!M76+RTM!M76</f>
        <v>9.27</v>
      </c>
      <c r="AF76" s="3">
        <f>'OA&amp;GRIDCO'!X76+'Day Ahead IEX PXIL'!N76+RTM!N76</f>
        <v>1.03</v>
      </c>
      <c r="AG76" s="3">
        <f>'OA&amp;GRIDCO'!AC76+'Day Ahead IEX PXIL'!S76+RTM!S76</f>
        <v>2.78</v>
      </c>
      <c r="AH76" s="3">
        <f>'OA&amp;GRIDCO'!AD76+'Day Ahead IEX PXIL'!T76+RTM!T76</f>
        <v>0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50</v>
      </c>
      <c r="AL76" s="3">
        <f>'OA&amp;GRIDCO'!BT76+'Day Ahead IEX PXIL'!AL76+RTM!AL76</f>
        <v>7.12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13.701030927835101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463.92</v>
      </c>
      <c r="BD76" s="3">
        <f>'OA&amp;GRIDCO'!ER76+'Day Ahead IEX PXIL'!CB76+RTM!CB76</f>
        <v>103.0925</v>
      </c>
      <c r="BE76" s="71">
        <f>'OA&amp;GRIDCO'!OC76+GDAM!U76</f>
        <v>5.5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40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5.15</v>
      </c>
      <c r="CH76" s="70">
        <f>'OA&amp;GRIDCO'!HP76+'Day Ahead IEX PXIL'!DX76+RTM!DR76</f>
        <v>0</v>
      </c>
      <c r="CI76" s="71">
        <f>'Day Ahead IEX PXIL'!HE76+'OA&amp;GRIDCO'!DI76+RTM!GY76</f>
        <v>1.03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6.8</v>
      </c>
      <c r="CZ76" s="3">
        <f>'OA&amp;GRIDCO'!IH76+'Day Ahead IEX PXIL'!EJ76+RTM!ED76</f>
        <v>1.7</v>
      </c>
      <c r="DA76" s="3">
        <f>'OA&amp;GRIDCO'!IU76+'Day Ahead IEX PXIL'!EO76+RTM!EI76</f>
        <v>85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20.61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1.44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25.26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3.3041199999999997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2.2200000000000002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4.3600000000000003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0.11</v>
      </c>
      <c r="FD76" s="70">
        <f>RTM!JX76</f>
        <v>0</v>
      </c>
      <c r="FE76" s="70">
        <f>GDAM!AE76+'OA&amp;GRIDCO'!OU76</f>
        <v>4.18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1777.0661233676594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184.40353092783511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9.1</v>
      </c>
      <c r="R77" s="71">
        <v>0.86</v>
      </c>
      <c r="S77" s="70">
        <v>25</v>
      </c>
      <c r="T77" s="71"/>
      <c r="U77" s="70">
        <v>37</v>
      </c>
      <c r="V77" s="71"/>
      <c r="W77" s="251">
        <v>1.4419999999999999</v>
      </c>
      <c r="X77" s="71"/>
      <c r="Y77" s="71">
        <v>0.61</v>
      </c>
      <c r="Z77" s="71"/>
      <c r="AA77" s="71">
        <v>0.92</v>
      </c>
      <c r="AB77" s="71"/>
      <c r="AC77" s="255">
        <v>0.4936872474739144</v>
      </c>
      <c r="AD77" s="71"/>
      <c r="AE77" s="3">
        <f>'OA&amp;GRIDCO'!W77+'Day Ahead IEX PXIL'!M77+RTM!M77</f>
        <v>10.3</v>
      </c>
      <c r="AF77" s="3">
        <f>'OA&amp;GRIDCO'!X77+'Day Ahead IEX PXIL'!N77+RTM!N77</f>
        <v>1.03</v>
      </c>
      <c r="AG77" s="3">
        <f>'OA&amp;GRIDCO'!AC77+'Day Ahead IEX PXIL'!S77+RTM!S77</f>
        <v>2.78</v>
      </c>
      <c r="AH77" s="3">
        <f>'OA&amp;GRIDCO'!AD77+'Day Ahead IEX PXIL'!T77+RTM!T77</f>
        <v>0</v>
      </c>
      <c r="AI77" s="3">
        <f>'OA&amp;GRIDCO'!AU77+'Day Ahead IEX PXIL'!Y77+RTM!Y77</f>
        <v>100</v>
      </c>
      <c r="AJ77" s="3">
        <f>'OA&amp;GRIDCO'!AV77+'Day Ahead IEX PXIL'!Z77+RTM!Z77</f>
        <v>30</v>
      </c>
      <c r="AK77" s="3">
        <f>'OA&amp;GRIDCO'!BS77+'Day Ahead IEX PXIL'!AK77+RTM!AK77</f>
        <v>60.31</v>
      </c>
      <c r="AL77" s="3">
        <f>'OA&amp;GRIDCO'!BT77+'Day Ahead IEX PXIL'!AL77+RTM!AL77</f>
        <v>7.12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13.701030927835101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463.92</v>
      </c>
      <c r="BD77" s="3">
        <f>'OA&amp;GRIDCO'!ER77+'Day Ahead IEX PXIL'!CB77+RTM!CB77</f>
        <v>103.0925</v>
      </c>
      <c r="BE77" s="71">
        <f>'OA&amp;GRIDCO'!OC77+GDAM!U77</f>
        <v>4.6900000000000004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40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1.03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6.8</v>
      </c>
      <c r="CZ77" s="3">
        <f>'OA&amp;GRIDCO'!IH77+'Day Ahead IEX PXIL'!EJ77+RTM!ED77</f>
        <v>1.7</v>
      </c>
      <c r="DA77" s="3">
        <f>'OA&amp;GRIDCO'!IU77+'Day Ahead IEX PXIL'!EO77+RTM!EI77</f>
        <v>130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18.55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1.44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25.26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2.6436399999999995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2.2200000000000002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3.01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0.11</v>
      </c>
      <c r="FD77" s="70">
        <f>RTM!JX77</f>
        <v>0</v>
      </c>
      <c r="FE77" s="70">
        <f>GDAM!AE77+'OA&amp;GRIDCO'!OU77</f>
        <v>3.4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1822.1580112680927</v>
      </c>
      <c r="FR77" s="1">
        <f t="shared" si="3"/>
        <v>184.40353092783511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9.1</v>
      </c>
      <c r="R78" s="71">
        <v>0.86</v>
      </c>
      <c r="S78" s="70">
        <v>25</v>
      </c>
      <c r="T78" s="71"/>
      <c r="U78" s="70">
        <v>37</v>
      </c>
      <c r="V78" s="71"/>
      <c r="W78" s="251">
        <v>1.129</v>
      </c>
      <c r="X78" s="71"/>
      <c r="Y78" s="71">
        <v>0.51</v>
      </c>
      <c r="Z78" s="71"/>
      <c r="AA78" s="71">
        <v>0.76</v>
      </c>
      <c r="AB78" s="71"/>
      <c r="AC78" s="255">
        <v>0.21158024891739194</v>
      </c>
      <c r="AD78" s="71"/>
      <c r="AE78" s="3">
        <f>'OA&amp;GRIDCO'!W78+'Day Ahead IEX PXIL'!M78+RTM!M78</f>
        <v>11.34</v>
      </c>
      <c r="AF78" s="3">
        <f>'OA&amp;GRIDCO'!X78+'Day Ahead IEX PXIL'!N78+RTM!N78</f>
        <v>1.03</v>
      </c>
      <c r="AG78" s="3">
        <f>'OA&amp;GRIDCO'!AC78+'Day Ahead IEX PXIL'!S78+RTM!S78</f>
        <v>2.78</v>
      </c>
      <c r="AH78" s="3">
        <f>'OA&amp;GRIDCO'!AD78+'Day Ahead IEX PXIL'!T78+RTM!T78</f>
        <v>0</v>
      </c>
      <c r="AI78" s="3">
        <f>'OA&amp;GRIDCO'!AU78+'Day Ahead IEX PXIL'!Y78+RTM!Y78</f>
        <v>100</v>
      </c>
      <c r="AJ78" s="3">
        <f>'OA&amp;GRIDCO'!AV78+'Day Ahead IEX PXIL'!Z78+RTM!Z78</f>
        <v>30</v>
      </c>
      <c r="AK78" s="3">
        <f>'OA&amp;GRIDCO'!BS78+'Day Ahead IEX PXIL'!AK78+RTM!AK78</f>
        <v>80.930000000000007</v>
      </c>
      <c r="AL78" s="3">
        <f>'OA&amp;GRIDCO'!BT78+'Day Ahead IEX PXIL'!AL78+RTM!AL78</f>
        <v>7.12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13.701030927835101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463.92</v>
      </c>
      <c r="BD78" s="3">
        <f>'OA&amp;GRIDCO'!ER78+'Day Ahead IEX PXIL'!CB78+RTM!CB78</f>
        <v>103.0925</v>
      </c>
      <c r="BE78" s="71">
        <f>'OA&amp;GRIDCO'!OC78+GDAM!U78</f>
        <v>3.55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40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1.03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6.8</v>
      </c>
      <c r="CZ78" s="3">
        <f>'OA&amp;GRIDCO'!IH78+'Day Ahead IEX PXIL'!EJ78+RTM!ED78</f>
        <v>1.7</v>
      </c>
      <c r="DA78" s="3">
        <f>'OA&amp;GRIDCO'!IU78+'Day Ahead IEX PXIL'!EO78+RTM!EI78</f>
        <v>180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18.55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1.44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25.26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1.9917599999999998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2.2200000000000002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3.69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2.76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1891.181024269536</v>
      </c>
      <c r="FR78" s="1">
        <f t="shared" si="3"/>
        <v>184.40353092783511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9.1</v>
      </c>
      <c r="R79" s="71">
        <v>0.86</v>
      </c>
      <c r="S79" s="70">
        <v>25</v>
      </c>
      <c r="T79" s="71"/>
      <c r="U79" s="70">
        <v>37</v>
      </c>
      <c r="V79" s="71"/>
      <c r="W79" s="251">
        <v>0.76600000000000001</v>
      </c>
      <c r="X79" s="71"/>
      <c r="Y79" s="71">
        <v>0.4</v>
      </c>
      <c r="Z79" s="71"/>
      <c r="AA79" s="71">
        <v>0.6</v>
      </c>
      <c r="AB79" s="71"/>
      <c r="AC79" s="255">
        <v>0.12694814935043514</v>
      </c>
      <c r="AD79" s="71"/>
      <c r="AE79" s="3">
        <f>'OA&amp;GRIDCO'!W79+'Day Ahead IEX PXIL'!M79+RTM!M79</f>
        <v>17.52</v>
      </c>
      <c r="AF79" s="3">
        <f>'OA&amp;GRIDCO'!X79+'Day Ahead IEX PXIL'!N79+RTM!N79</f>
        <v>1.03</v>
      </c>
      <c r="AG79" s="3">
        <f>'OA&amp;GRIDCO'!AC79+'Day Ahead IEX PXIL'!S79+RTM!S79</f>
        <v>2.27</v>
      </c>
      <c r="AH79" s="3">
        <f>'OA&amp;GRIDCO'!AD79+'Day Ahead IEX PXIL'!T79+RTM!T79</f>
        <v>0</v>
      </c>
      <c r="AI79" s="3">
        <f>'OA&amp;GRIDCO'!AU79+'Day Ahead IEX PXIL'!Y79+RTM!Y79</f>
        <v>100</v>
      </c>
      <c r="AJ79" s="3">
        <f>'OA&amp;GRIDCO'!AV79+'Day Ahead IEX PXIL'!Z79+RTM!Z79</f>
        <v>30</v>
      </c>
      <c r="AK79" s="3">
        <f>'OA&amp;GRIDCO'!BS79+'Day Ahead IEX PXIL'!AK79+RTM!AK79</f>
        <v>50</v>
      </c>
      <c r="AL79" s="3">
        <f>'OA&amp;GRIDCO'!BT79+'Day Ahead IEX PXIL'!AL79+RTM!AL79</f>
        <v>7.12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13.701030927835101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515.47</v>
      </c>
      <c r="BD79" s="3">
        <f>'OA&amp;GRIDCO'!ER79+'Day Ahead IEX PXIL'!CB79+RTM!CB79</f>
        <v>103.0925</v>
      </c>
      <c r="BE79" s="71">
        <f>'OA&amp;GRIDCO'!OC79+GDAM!U79</f>
        <v>2.38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40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1.03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6.8</v>
      </c>
      <c r="CZ79" s="3">
        <f>'OA&amp;GRIDCO'!IH79+'Day Ahead IEX PXIL'!EJ79+RTM!ED79</f>
        <v>1.7</v>
      </c>
      <c r="DA79" s="3">
        <f>'OA&amp;GRIDCO'!IU79+'Day Ahead IEX PXIL'!EO79+RTM!EI79</f>
        <v>205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18.55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1.03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25.26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1.3622399999999999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2.2200000000000002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2.84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2.06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1933.6338721699688</v>
      </c>
      <c r="FR79" s="1">
        <f t="shared" si="3"/>
        <v>183.40353092783511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9.1</v>
      </c>
      <c r="R80" s="71">
        <v>0.86</v>
      </c>
      <c r="S80" s="70">
        <v>25</v>
      </c>
      <c r="T80" s="71"/>
      <c r="U80" s="70">
        <v>37</v>
      </c>
      <c r="V80" s="71"/>
      <c r="W80" s="251">
        <v>0.41399999999999998</v>
      </c>
      <c r="X80" s="71"/>
      <c r="Y80" s="71">
        <v>0.24</v>
      </c>
      <c r="Z80" s="71"/>
      <c r="AA80" s="71">
        <v>0.36</v>
      </c>
      <c r="AB80" s="71"/>
      <c r="AC80" s="255">
        <v>7.0526749639130651E-2</v>
      </c>
      <c r="AD80" s="71"/>
      <c r="AE80" s="3">
        <f>'OA&amp;GRIDCO'!W80+'Day Ahead IEX PXIL'!M80+RTM!M80</f>
        <v>11.34</v>
      </c>
      <c r="AF80" s="3">
        <f>'OA&amp;GRIDCO'!X80+'Day Ahead IEX PXIL'!N80+RTM!N80</f>
        <v>1.03</v>
      </c>
      <c r="AG80" s="3">
        <f>'OA&amp;GRIDCO'!AC80+'Day Ahead IEX PXIL'!S80+RTM!S80</f>
        <v>2.27</v>
      </c>
      <c r="AH80" s="3">
        <f>'OA&amp;GRIDCO'!AD80+'Day Ahead IEX PXIL'!T80+RTM!T80</f>
        <v>0</v>
      </c>
      <c r="AI80" s="3">
        <f>'OA&amp;GRIDCO'!AU80+'Day Ahead IEX PXIL'!Y80+RTM!Y80</f>
        <v>100</v>
      </c>
      <c r="AJ80" s="3">
        <f>'OA&amp;GRIDCO'!AV80+'Day Ahead IEX PXIL'!Z80+RTM!Z80</f>
        <v>30</v>
      </c>
      <c r="AK80" s="3">
        <f>'OA&amp;GRIDCO'!BS80+'Day Ahead IEX PXIL'!AK80+RTM!AK80</f>
        <v>50</v>
      </c>
      <c r="AL80" s="3">
        <f>'OA&amp;GRIDCO'!BT80+'Day Ahead IEX PXIL'!AL80+RTM!AL80</f>
        <v>7.12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13.701030927835101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515.47</v>
      </c>
      <c r="BD80" s="3">
        <f>'OA&amp;GRIDCO'!ER80+'Day Ahead IEX PXIL'!CB80+RTM!CB80</f>
        <v>103.0925</v>
      </c>
      <c r="BE80" s="71">
        <f>'OA&amp;GRIDCO'!OC80+GDAM!U80</f>
        <v>1.6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40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1.03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6.8</v>
      </c>
      <c r="CZ80" s="3">
        <f>'OA&amp;GRIDCO'!IH80+'Day Ahead IEX PXIL'!EJ80+RTM!ED80</f>
        <v>1.7</v>
      </c>
      <c r="DA80" s="3">
        <f>'OA&amp;GRIDCO'!IU80+'Day Ahead IEX PXIL'!EO80+RTM!EI80</f>
        <v>205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18.55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1.03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25.26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0.77743999999999991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2.2200000000000002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2.17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1.33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1923.8706507702575</v>
      </c>
      <c r="FR80" s="1">
        <f t="shared" si="3"/>
        <v>183.40353092783511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9.1</v>
      </c>
      <c r="R81" s="71">
        <v>0.86</v>
      </c>
      <c r="S81" s="70">
        <v>25</v>
      </c>
      <c r="T81" s="71"/>
      <c r="U81" s="70">
        <v>37</v>
      </c>
      <c r="V81" s="71"/>
      <c r="W81" s="251">
        <v>0.19900000000000001</v>
      </c>
      <c r="X81" s="71"/>
      <c r="Y81" s="71">
        <v>0.1</v>
      </c>
      <c r="Z81" s="71"/>
      <c r="AA81" s="71">
        <v>0.14000000000000001</v>
      </c>
      <c r="AB81" s="71"/>
      <c r="AC81" s="255">
        <v>2.8210699855652256E-2</v>
      </c>
      <c r="AD81" s="71"/>
      <c r="AE81" s="3">
        <f>'OA&amp;GRIDCO'!W81+'Day Ahead IEX PXIL'!M81+RTM!M81</f>
        <v>11.34</v>
      </c>
      <c r="AF81" s="3">
        <f>'OA&amp;GRIDCO'!X81+'Day Ahead IEX PXIL'!N81+RTM!N81</f>
        <v>1.03</v>
      </c>
      <c r="AG81" s="3">
        <f>'OA&amp;GRIDCO'!AC81+'Day Ahead IEX PXIL'!S81+RTM!S81</f>
        <v>2.27</v>
      </c>
      <c r="AH81" s="3">
        <f>'OA&amp;GRIDCO'!AD81+'Day Ahead IEX PXIL'!T81+RTM!T81</f>
        <v>0</v>
      </c>
      <c r="AI81" s="3">
        <f>'OA&amp;GRIDCO'!AU81+'Day Ahead IEX PXIL'!Y81+RTM!Y81</f>
        <v>100</v>
      </c>
      <c r="AJ81" s="3">
        <f>'OA&amp;GRIDCO'!AV81+'Day Ahead IEX PXIL'!Z81+RTM!Z81</f>
        <v>30</v>
      </c>
      <c r="AK81" s="3">
        <f>'OA&amp;GRIDCO'!BS81+'Day Ahead IEX PXIL'!AK81+RTM!AK81</f>
        <v>84.02000000000001</v>
      </c>
      <c r="AL81" s="3">
        <f>'OA&amp;GRIDCO'!BT81+'Day Ahead IEX PXIL'!AL81+RTM!AL81</f>
        <v>7.12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13.701030927835101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515.47</v>
      </c>
      <c r="BD81" s="3">
        <f>'OA&amp;GRIDCO'!ER81+'Day Ahead IEX PXIL'!CB81+RTM!CB81</f>
        <v>103.0925</v>
      </c>
      <c r="BE81" s="71">
        <f>'OA&amp;GRIDCO'!OC81+GDAM!U81</f>
        <v>0.98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40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1.03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6.8</v>
      </c>
      <c r="CZ81" s="3">
        <f>'OA&amp;GRIDCO'!IH81+'Day Ahead IEX PXIL'!EJ81+RTM!ED81</f>
        <v>1.7</v>
      </c>
      <c r="DA81" s="3">
        <f>'OA&amp;GRIDCO'!IU81+'Day Ahead IEX PXIL'!EO81+RTM!EI81</f>
        <v>205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18.55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1.03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25.26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0.27692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2.2200000000000002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1.44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1.19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0.37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1960.7128147204742</v>
      </c>
      <c r="FR81" s="1">
        <f t="shared" si="3"/>
        <v>183.40353092783511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9.1</v>
      </c>
      <c r="R82" s="71">
        <v>0.86</v>
      </c>
      <c r="S82" s="70">
        <v>25</v>
      </c>
      <c r="T82" s="71"/>
      <c r="U82" s="70">
        <v>37</v>
      </c>
      <c r="V82" s="71"/>
      <c r="W82" s="251">
        <v>9.6000000000000002E-2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11.34</v>
      </c>
      <c r="AF82" s="3">
        <f>'OA&amp;GRIDCO'!X82+'Day Ahead IEX PXIL'!N82+RTM!N82</f>
        <v>1.03</v>
      </c>
      <c r="AG82" s="3">
        <f>'OA&amp;GRIDCO'!AC82+'Day Ahead IEX PXIL'!S82+RTM!S82</f>
        <v>2.27</v>
      </c>
      <c r="AH82" s="3">
        <f>'OA&amp;GRIDCO'!AD82+'Day Ahead IEX PXIL'!T82+RTM!T82</f>
        <v>0</v>
      </c>
      <c r="AI82" s="3">
        <f>'OA&amp;GRIDCO'!AU82+'Day Ahead IEX PXIL'!Y82+RTM!Y82</f>
        <v>100</v>
      </c>
      <c r="AJ82" s="3">
        <f>'OA&amp;GRIDCO'!AV82+'Day Ahead IEX PXIL'!Z82+RTM!Z82</f>
        <v>30</v>
      </c>
      <c r="AK82" s="3">
        <f>'OA&amp;GRIDCO'!BS82+'Day Ahead IEX PXIL'!AK82+RTM!AK82</f>
        <v>50</v>
      </c>
      <c r="AL82" s="3">
        <f>'OA&amp;GRIDCO'!BT82+'Day Ahead IEX PXIL'!AL82+RTM!AL82</f>
        <v>7.12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13.701030927835101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515.47</v>
      </c>
      <c r="BD82" s="3">
        <f>'OA&amp;GRIDCO'!ER82+'Day Ahead IEX PXIL'!CB82+RTM!CB82</f>
        <v>103.0925</v>
      </c>
      <c r="BE82" s="71">
        <f>'OA&amp;GRIDCO'!OC82+GDAM!U82</f>
        <v>0.49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40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1.03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6.8</v>
      </c>
      <c r="CZ82" s="3">
        <f>'OA&amp;GRIDCO'!IH82+'Day Ahead IEX PXIL'!EJ82+RTM!ED82</f>
        <v>1.7</v>
      </c>
      <c r="DA82" s="3">
        <f>'OA&amp;GRIDCO'!IU82+'Day Ahead IEX PXIL'!EO82+RTM!EI82</f>
        <v>205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18.55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1.03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25.26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2.2200000000000002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1.44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0.65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1954.6746840206188</v>
      </c>
      <c r="FR82" s="1">
        <f t="shared" si="3"/>
        <v>183.40353092783511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9.1</v>
      </c>
      <c r="R83" s="71">
        <v>0.86</v>
      </c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19.579999999999998</v>
      </c>
      <c r="AF83" s="3">
        <f>'OA&amp;GRIDCO'!X83+'Day Ahead IEX PXIL'!N83+RTM!N83</f>
        <v>1.03</v>
      </c>
      <c r="AG83" s="3">
        <f>'OA&amp;GRIDCO'!AC83+'Day Ahead IEX PXIL'!S83+RTM!S83</f>
        <v>2.27</v>
      </c>
      <c r="AH83" s="3">
        <f>'OA&amp;GRIDCO'!AD83+'Day Ahead IEX PXIL'!T83+RTM!T83</f>
        <v>0</v>
      </c>
      <c r="AI83" s="3">
        <f>'OA&amp;GRIDCO'!AU83+'Day Ahead IEX PXIL'!Y83+RTM!Y83</f>
        <v>100</v>
      </c>
      <c r="AJ83" s="3">
        <f>'OA&amp;GRIDCO'!AV83+'Day Ahead IEX PXIL'!Z83+RTM!Z83</f>
        <v>30</v>
      </c>
      <c r="AK83" s="3">
        <f>'OA&amp;GRIDCO'!BS83+'Day Ahead IEX PXIL'!AK83+RTM!AK83</f>
        <v>50</v>
      </c>
      <c r="AL83" s="3">
        <f>'OA&amp;GRIDCO'!BT83+'Day Ahead IEX PXIL'!AL83+RTM!AL83</f>
        <v>7.12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13.701030927835101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536.08000000000004</v>
      </c>
      <c r="BD83" s="3">
        <f>'OA&amp;GRIDCO'!ER83+'Day Ahead IEX PXIL'!CB83+RTM!CB83</f>
        <v>103.0925</v>
      </c>
      <c r="BE83" s="71">
        <f>'OA&amp;GRIDCO'!OC83+GDAM!U83</f>
        <v>0.18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42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1.03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6.8</v>
      </c>
      <c r="CZ83" s="3">
        <f>'OA&amp;GRIDCO'!IH83+'Day Ahead IEX PXIL'!EJ83+RTM!ED83</f>
        <v>1.7</v>
      </c>
      <c r="DA83" s="3">
        <f>'OA&amp;GRIDCO'!IU83+'Day Ahead IEX PXIL'!EO83+RTM!EI83</f>
        <v>205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1.03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25.26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2.2200000000000002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0.17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2020.2686840206186</v>
      </c>
      <c r="FR83" s="1">
        <f t="shared" si="3"/>
        <v>183.40353092783511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9.1</v>
      </c>
      <c r="R84" s="71">
        <v>0.86</v>
      </c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19.579999999999998</v>
      </c>
      <c r="AF84" s="3">
        <f>'OA&amp;GRIDCO'!X84+'Day Ahead IEX PXIL'!N84+RTM!N84</f>
        <v>1.03</v>
      </c>
      <c r="AG84" s="3">
        <f>'OA&amp;GRIDCO'!AC84+'Day Ahead IEX PXIL'!S84+RTM!S84</f>
        <v>2.27</v>
      </c>
      <c r="AH84" s="3">
        <f>'OA&amp;GRIDCO'!AD84+'Day Ahead IEX PXIL'!T84+RTM!T84</f>
        <v>0</v>
      </c>
      <c r="AI84" s="3">
        <f>'OA&amp;GRIDCO'!AU84+'Day Ahead IEX PXIL'!Y84+RTM!Y84</f>
        <v>100</v>
      </c>
      <c r="AJ84" s="3">
        <f>'OA&amp;GRIDCO'!AV84+'Day Ahead IEX PXIL'!Z84+RTM!Z84</f>
        <v>30</v>
      </c>
      <c r="AK84" s="3">
        <f>'OA&amp;GRIDCO'!BS84+'Day Ahead IEX PXIL'!AK84+RTM!AK84</f>
        <v>82.990000000000009</v>
      </c>
      <c r="AL84" s="3">
        <f>'OA&amp;GRIDCO'!BT84+'Day Ahead IEX PXIL'!AL84+RTM!AL84</f>
        <v>7.12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13.701030927835101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536.08000000000004</v>
      </c>
      <c r="BD84" s="3">
        <f>'OA&amp;GRIDCO'!ER84+'Day Ahead IEX PXIL'!CB84+RTM!CB84</f>
        <v>103.0925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42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1.03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6.8</v>
      </c>
      <c r="CZ84" s="3">
        <f>'OA&amp;GRIDCO'!IH84+'Day Ahead IEX PXIL'!EJ84+RTM!ED84</f>
        <v>1.7</v>
      </c>
      <c r="DA84" s="3">
        <f>'OA&amp;GRIDCO'!IU84+'Day Ahead IEX PXIL'!EO84+RTM!EI84</f>
        <v>205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1.03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25.26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2.2200000000000002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2082.9086840206187</v>
      </c>
      <c r="FR84" s="1">
        <f t="shared" si="3"/>
        <v>183.40353092783511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9.1</v>
      </c>
      <c r="R85" s="71">
        <v>0.86</v>
      </c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11.34</v>
      </c>
      <c r="AF85" s="3">
        <f>'OA&amp;GRIDCO'!X85+'Day Ahead IEX PXIL'!N85+RTM!N85</f>
        <v>1.03</v>
      </c>
      <c r="AG85" s="70">
        <f>'OA&amp;GRIDCO'!AC85+'Day Ahead IEX PXIL'!S85+RTM!S85</f>
        <v>1.86</v>
      </c>
      <c r="AH85" s="70">
        <f>'OA&amp;GRIDCO'!AD85+'Day Ahead IEX PXIL'!T85+RTM!T85</f>
        <v>0</v>
      </c>
      <c r="AI85" s="3">
        <f>'OA&amp;GRIDCO'!AU85+'Day Ahead IEX PXIL'!Y85+RTM!Y85</f>
        <v>100</v>
      </c>
      <c r="AJ85" s="3">
        <f>'OA&amp;GRIDCO'!AV85+'Day Ahead IEX PXIL'!Z85+RTM!Z85</f>
        <v>30</v>
      </c>
      <c r="AK85" s="70">
        <f>'OA&amp;GRIDCO'!BS85+'Day Ahead IEX PXIL'!AK85+RTM!AK85</f>
        <v>80.930000000000007</v>
      </c>
      <c r="AL85" s="70">
        <f>'OA&amp;GRIDCO'!BT85+'Day Ahead IEX PXIL'!AL85+RTM!AL85</f>
        <v>7.12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13.701030927835101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556.70000000000005</v>
      </c>
      <c r="BD85" s="70">
        <f>'OA&amp;GRIDCO'!ER85+'Day Ahead IEX PXIL'!CB85+RTM!CB85</f>
        <v>103.0925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42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1.03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6.8</v>
      </c>
      <c r="CZ85" s="70">
        <f>'OA&amp;GRIDCO'!IH85+'Day Ahead IEX PXIL'!EJ85+RTM!ED85</f>
        <v>1.7</v>
      </c>
      <c r="DA85" s="70">
        <f>'OA&amp;GRIDCO'!IU85+'Day Ahead IEX PXIL'!EO85+RTM!EI85</f>
        <v>205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1.03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25.26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2.2200000000000002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2124.3686840206192</v>
      </c>
      <c r="FR85" s="1">
        <f t="shared" si="3"/>
        <v>183.40353092783511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9.1</v>
      </c>
      <c r="R86" s="71">
        <v>0.86</v>
      </c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11.34</v>
      </c>
      <c r="AF86" s="3">
        <f>'OA&amp;GRIDCO'!X86+'Day Ahead IEX PXIL'!N86+RTM!N86</f>
        <v>1.03</v>
      </c>
      <c r="AG86" s="3">
        <f>'OA&amp;GRIDCO'!AC86+'Day Ahead IEX PXIL'!S86+RTM!S86</f>
        <v>1.86</v>
      </c>
      <c r="AH86" s="3">
        <f>'OA&amp;GRIDCO'!AD86+'Day Ahead IEX PXIL'!T86+RTM!T86</f>
        <v>0</v>
      </c>
      <c r="AI86" s="3">
        <f>'OA&amp;GRIDCO'!AU86+'Day Ahead IEX PXIL'!Y86+RTM!Y86</f>
        <v>100</v>
      </c>
      <c r="AJ86" s="3">
        <f>'OA&amp;GRIDCO'!AV86+'Day Ahead IEX PXIL'!Z86+RTM!Z86</f>
        <v>30</v>
      </c>
      <c r="AK86" s="3">
        <f>'OA&amp;GRIDCO'!BS86+'Day Ahead IEX PXIL'!AK86+RTM!AK86</f>
        <v>50</v>
      </c>
      <c r="AL86" s="3">
        <f>'OA&amp;GRIDCO'!BT86+'Day Ahead IEX PXIL'!AL86+RTM!AL86</f>
        <v>7.12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13.701030927835101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556.70000000000005</v>
      </c>
      <c r="BD86" s="3">
        <f>'OA&amp;GRIDCO'!ER86+'Day Ahead IEX PXIL'!CB86+RTM!CB86</f>
        <v>103.0925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42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1.03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6.8</v>
      </c>
      <c r="CZ86" s="3">
        <f>'OA&amp;GRIDCO'!IH86+'Day Ahead IEX PXIL'!EJ86+RTM!ED86</f>
        <v>1.7</v>
      </c>
      <c r="DA86" s="3">
        <f>'OA&amp;GRIDCO'!IU86+'Day Ahead IEX PXIL'!EO86+RTM!EI86</f>
        <v>205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1.03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25.26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2.2200000000000002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2123.4386840206189</v>
      </c>
      <c r="FR86" s="1">
        <f t="shared" si="3"/>
        <v>183.40353092783511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9.1</v>
      </c>
      <c r="R87" s="71">
        <v>0.86</v>
      </c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1.86</v>
      </c>
      <c r="AH87" s="3">
        <f>'OA&amp;GRIDCO'!AD87+'Day Ahead IEX PXIL'!T87+RTM!T87</f>
        <v>0</v>
      </c>
      <c r="AI87" s="3">
        <f>'OA&amp;GRIDCO'!AU87+'Day Ahead IEX PXIL'!Y87+RTM!Y87</f>
        <v>100</v>
      </c>
      <c r="AJ87" s="3">
        <f>'OA&amp;GRIDCO'!AV87+'Day Ahead IEX PXIL'!Z87+RTM!Z87</f>
        <v>30</v>
      </c>
      <c r="AK87" s="3">
        <f>'OA&amp;GRIDCO'!BS87+'Day Ahead IEX PXIL'!AK87+RTM!AK87</f>
        <v>50</v>
      </c>
      <c r="AL87" s="3">
        <f>'OA&amp;GRIDCO'!BT87+'Day Ahead IEX PXIL'!AL87+RTM!AL87</f>
        <v>7.12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13.701030927835101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556.70000000000005</v>
      </c>
      <c r="BD87" s="3">
        <f>'OA&amp;GRIDCO'!ER87+'Day Ahead IEX PXIL'!CB87+RTM!CB87</f>
        <v>103.0925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42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1.03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6.8</v>
      </c>
      <c r="CZ87" s="3">
        <f>'OA&amp;GRIDCO'!IH87+'Day Ahead IEX PXIL'!EJ87+RTM!ED87</f>
        <v>1.7</v>
      </c>
      <c r="DA87" s="3">
        <f>'OA&amp;GRIDCO'!IU87+'Day Ahead IEX PXIL'!EO87+RTM!EI87</f>
        <v>205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1.03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25.26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2.2200000000000002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1.67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2132.3686840206187</v>
      </c>
      <c r="FR87" s="1">
        <f t="shared" si="3"/>
        <v>182.40353092783511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9.1</v>
      </c>
      <c r="R88" s="71">
        <v>0.86</v>
      </c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1.86</v>
      </c>
      <c r="AH88" s="3">
        <f>'OA&amp;GRIDCO'!AD88+'Day Ahead IEX PXIL'!T88+RTM!T88</f>
        <v>0</v>
      </c>
      <c r="AI88" s="3">
        <f>'OA&amp;GRIDCO'!AU88+'Day Ahead IEX PXIL'!Y88+RTM!Y88</f>
        <v>100</v>
      </c>
      <c r="AJ88" s="3">
        <f>'OA&amp;GRIDCO'!AV88+'Day Ahead IEX PXIL'!Z88+RTM!Z88</f>
        <v>30</v>
      </c>
      <c r="AK88" s="3">
        <f>'OA&amp;GRIDCO'!BS88+'Day Ahead IEX PXIL'!AK88+RTM!AK88</f>
        <v>50</v>
      </c>
      <c r="AL88" s="3">
        <f>'OA&amp;GRIDCO'!BT88+'Day Ahead IEX PXIL'!AL88+RTM!AL88</f>
        <v>7.12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13.701030927835101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556.70000000000005</v>
      </c>
      <c r="BD88" s="3">
        <f>'OA&amp;GRIDCO'!ER88+'Day Ahead IEX PXIL'!CB88+RTM!CB88</f>
        <v>103.0925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42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1.03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6.8</v>
      </c>
      <c r="CZ88" s="3">
        <f>'OA&amp;GRIDCO'!IH88+'Day Ahead IEX PXIL'!EJ88+RTM!ED88</f>
        <v>1.7</v>
      </c>
      <c r="DA88" s="3">
        <f>'OA&amp;GRIDCO'!IU88+'Day Ahead IEX PXIL'!EO88+RTM!EI88</f>
        <v>205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1.03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25.26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2.2200000000000002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1.67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2132.3686840206187</v>
      </c>
      <c r="FR88" s="1">
        <f t="shared" si="3"/>
        <v>182.40353092783511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9.1</v>
      </c>
      <c r="R89" s="71">
        <v>0.86</v>
      </c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1.86</v>
      </c>
      <c r="AH89" s="3">
        <f>'OA&amp;GRIDCO'!AD89+'Day Ahead IEX PXIL'!T89+RTM!T89</f>
        <v>0</v>
      </c>
      <c r="AI89" s="3">
        <f>'OA&amp;GRIDCO'!AU89+'Day Ahead IEX PXIL'!Y89+RTM!Y89</f>
        <v>100</v>
      </c>
      <c r="AJ89" s="3">
        <f>'OA&amp;GRIDCO'!AV89+'Day Ahead IEX PXIL'!Z89+RTM!Z89</f>
        <v>30</v>
      </c>
      <c r="AK89" s="3">
        <f>'OA&amp;GRIDCO'!BS89+'Day Ahead IEX PXIL'!AK89+RTM!AK89</f>
        <v>50</v>
      </c>
      <c r="AL89" s="3">
        <f>'OA&amp;GRIDCO'!BT89+'Day Ahead IEX PXIL'!AL89+RTM!AL89</f>
        <v>7.12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13.701030927835101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567.01</v>
      </c>
      <c r="BD89" s="3">
        <f>'OA&amp;GRIDCO'!ER89+'Day Ahead IEX PXIL'!CB89+RTM!CB89</f>
        <v>103.0925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42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6.8</v>
      </c>
      <c r="CZ89" s="3">
        <f>'OA&amp;GRIDCO'!IH89+'Day Ahead IEX PXIL'!EJ89+RTM!ED89</f>
        <v>1.7</v>
      </c>
      <c r="DA89" s="3">
        <f>'OA&amp;GRIDCO'!IU89+'Day Ahead IEX PXIL'!EO89+RTM!EI89</f>
        <v>205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1.03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25.26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2.2200000000000002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1.67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2137.528684020619</v>
      </c>
      <c r="FR89" s="1">
        <f t="shared" si="3"/>
        <v>181.37353092783508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9.1</v>
      </c>
      <c r="R90" s="71">
        <v>0.86</v>
      </c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1.86</v>
      </c>
      <c r="AH90" s="3">
        <f>'OA&amp;GRIDCO'!AD90+'Day Ahead IEX PXIL'!T90+RTM!T90</f>
        <v>0</v>
      </c>
      <c r="AI90" s="3">
        <f>'OA&amp;GRIDCO'!AU90+'Day Ahead IEX PXIL'!Y90+RTM!Y90</f>
        <v>100</v>
      </c>
      <c r="AJ90" s="3">
        <f>'OA&amp;GRIDCO'!AV90+'Day Ahead IEX PXIL'!Z90+RTM!Z90</f>
        <v>30</v>
      </c>
      <c r="AK90" s="3">
        <f>'OA&amp;GRIDCO'!BS90+'Day Ahead IEX PXIL'!AK90+RTM!AK90</f>
        <v>50</v>
      </c>
      <c r="AL90" s="3">
        <f>'OA&amp;GRIDCO'!BT90+'Day Ahead IEX PXIL'!AL90+RTM!AL90</f>
        <v>7.12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13.701030927835101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567.01</v>
      </c>
      <c r="BD90" s="3">
        <f>'OA&amp;GRIDCO'!ER90+'Day Ahead IEX PXIL'!CB90+RTM!CB90</f>
        <v>103.0925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42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6.8</v>
      </c>
      <c r="CZ90" s="3">
        <f>'OA&amp;GRIDCO'!IH90+'Day Ahead IEX PXIL'!EJ90+RTM!ED90</f>
        <v>1.7</v>
      </c>
      <c r="DA90" s="3">
        <f>'OA&amp;GRIDCO'!IU90+'Day Ahead IEX PXIL'!EO90+RTM!EI90</f>
        <v>205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1.03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25.26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2.2200000000000002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1.67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2137.528684020619</v>
      </c>
      <c r="FR90" s="1">
        <f t="shared" si="3"/>
        <v>181.37353092783508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9.1</v>
      </c>
      <c r="R91" s="71">
        <v>0.86</v>
      </c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0</v>
      </c>
      <c r="AG91" s="3">
        <f>'OA&amp;GRIDCO'!AC91+'Day Ahead IEX PXIL'!S91+RTM!S91</f>
        <v>1.86</v>
      </c>
      <c r="AH91" s="3">
        <f>'OA&amp;GRIDCO'!AD91+'Day Ahead IEX PXIL'!T91+RTM!T91</f>
        <v>0</v>
      </c>
      <c r="AI91" s="3">
        <f>'OA&amp;GRIDCO'!AU91+'Day Ahead IEX PXIL'!Y91+RTM!Y91</f>
        <v>100</v>
      </c>
      <c r="AJ91" s="3">
        <f>'OA&amp;GRIDCO'!AV91+'Day Ahead IEX PXIL'!Z91+RTM!Z91</f>
        <v>30</v>
      </c>
      <c r="AK91" s="3">
        <f>'OA&amp;GRIDCO'!BS91+'Day Ahead IEX PXIL'!AK91+RTM!AK91</f>
        <v>50</v>
      </c>
      <c r="AL91" s="3">
        <f>'OA&amp;GRIDCO'!BT91+'Day Ahead IEX PXIL'!AL91+RTM!AL91</f>
        <v>7.12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13.701030927835101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587.63</v>
      </c>
      <c r="BD91" s="3">
        <f>'OA&amp;GRIDCO'!ER91+'Day Ahead IEX PXIL'!CB91+RTM!CB91</f>
        <v>103.0925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42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6.8</v>
      </c>
      <c r="CZ91" s="3">
        <f>'OA&amp;GRIDCO'!IH91+'Day Ahead IEX PXIL'!EJ91+RTM!ED91</f>
        <v>1.7</v>
      </c>
      <c r="DA91" s="3">
        <f>'OA&amp;GRIDCO'!IU91+'Day Ahead IEX PXIL'!EO91+RTM!EI91</f>
        <v>205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1.03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25.26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2.2200000000000002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2163.1786840206187</v>
      </c>
      <c r="FR91" s="1">
        <f t="shared" si="3"/>
        <v>181.37353092783508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9.1</v>
      </c>
      <c r="R92" s="71">
        <v>0.86</v>
      </c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1.86</v>
      </c>
      <c r="AH92" s="3">
        <f>'OA&amp;GRIDCO'!AD92+'Day Ahead IEX PXIL'!T92+RTM!T92</f>
        <v>0</v>
      </c>
      <c r="AI92" s="3">
        <f>'OA&amp;GRIDCO'!AU92+'Day Ahead IEX PXIL'!Y92+RTM!Y92</f>
        <v>100</v>
      </c>
      <c r="AJ92" s="3">
        <f>'OA&amp;GRIDCO'!AV92+'Day Ahead IEX PXIL'!Z92+RTM!Z92</f>
        <v>30</v>
      </c>
      <c r="AK92" s="3">
        <f>'OA&amp;GRIDCO'!BS92+'Day Ahead IEX PXIL'!AK92+RTM!AK92</f>
        <v>82.990000000000009</v>
      </c>
      <c r="AL92" s="3">
        <f>'OA&amp;GRIDCO'!BT92+'Day Ahead IEX PXIL'!AL92+RTM!AL92</f>
        <v>7.12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13.701030927835101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587.63</v>
      </c>
      <c r="BD92" s="3">
        <f>'OA&amp;GRIDCO'!ER92+'Day Ahead IEX PXIL'!CB92+RTM!CB92</f>
        <v>103.0925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42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6.8</v>
      </c>
      <c r="CZ92" s="3">
        <f>'OA&amp;GRIDCO'!IH92+'Day Ahead IEX PXIL'!EJ92+RTM!ED92</f>
        <v>1.7</v>
      </c>
      <c r="DA92" s="3">
        <f>'OA&amp;GRIDCO'!IU92+'Day Ahead IEX PXIL'!EO92+RTM!EI92</f>
        <v>205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1.03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25.26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2.2200000000000002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2191.0186840206188</v>
      </c>
      <c r="FR92" s="1">
        <f t="shared" si="3"/>
        <v>181.37353092783508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9.1</v>
      </c>
      <c r="R93" s="71">
        <v>0.86</v>
      </c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1.86</v>
      </c>
      <c r="AH93" s="3">
        <f>'OA&amp;GRIDCO'!AD93+'Day Ahead IEX PXIL'!T93+RTM!T93</f>
        <v>0</v>
      </c>
      <c r="AI93" s="3">
        <f>'OA&amp;GRIDCO'!AU93+'Day Ahead IEX PXIL'!Y93+RTM!Y93</f>
        <v>100</v>
      </c>
      <c r="AJ93" s="3">
        <f>'OA&amp;GRIDCO'!AV93+'Day Ahead IEX PXIL'!Z93+RTM!Z93</f>
        <v>30</v>
      </c>
      <c r="AK93" s="3">
        <f>'OA&amp;GRIDCO'!BS93+'Day Ahead IEX PXIL'!AK93+RTM!AK93</f>
        <v>65.460000000000008</v>
      </c>
      <c r="AL93" s="3">
        <f>'OA&amp;GRIDCO'!BT93+'Day Ahead IEX PXIL'!AL93+RTM!AL93</f>
        <v>7.12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13.701030927835101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587.63</v>
      </c>
      <c r="BD93" s="3">
        <f>'OA&amp;GRIDCO'!ER93+'Day Ahead IEX PXIL'!CB93+RTM!CB93</f>
        <v>103.0925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42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6.8</v>
      </c>
      <c r="CZ93" s="3">
        <f>'OA&amp;GRIDCO'!IH93+'Day Ahead IEX PXIL'!EJ93+RTM!ED93</f>
        <v>1.7</v>
      </c>
      <c r="DA93" s="3">
        <f>'OA&amp;GRIDCO'!IU93+'Day Ahead IEX PXIL'!EO93+RTM!EI93</f>
        <v>205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1.03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25.26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2.2200000000000002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1.55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2173.4886840206191</v>
      </c>
      <c r="FR93" s="1">
        <f t="shared" si="3"/>
        <v>181.37353092783508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9.1</v>
      </c>
      <c r="R94" s="71">
        <v>0.86</v>
      </c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1.86</v>
      </c>
      <c r="AH94" s="3">
        <f>'OA&amp;GRIDCO'!AD94+'Day Ahead IEX PXIL'!T94+RTM!T94</f>
        <v>0</v>
      </c>
      <c r="AI94" s="3">
        <f>'OA&amp;GRIDCO'!AU94+'Day Ahead IEX PXIL'!Y94+RTM!Y94</f>
        <v>100</v>
      </c>
      <c r="AJ94" s="3">
        <f>'OA&amp;GRIDCO'!AV94+'Day Ahead IEX PXIL'!Z94+RTM!Z94</f>
        <v>30</v>
      </c>
      <c r="AK94" s="3">
        <f>'OA&amp;GRIDCO'!BS94+'Day Ahead IEX PXIL'!AK94+RTM!AK94</f>
        <v>50</v>
      </c>
      <c r="AL94" s="3">
        <f>'OA&amp;GRIDCO'!BT94+'Day Ahead IEX PXIL'!AL94+RTM!AL94</f>
        <v>7.12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13.701030927835101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587.63</v>
      </c>
      <c r="BD94" s="3">
        <f>'OA&amp;GRIDCO'!ER94+'Day Ahead IEX PXIL'!CB94+RTM!CB94</f>
        <v>103.0925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42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6.8</v>
      </c>
      <c r="CZ94" s="3">
        <f>'OA&amp;GRIDCO'!IH94+'Day Ahead IEX PXIL'!EJ94+RTM!ED94</f>
        <v>1.7</v>
      </c>
      <c r="DA94" s="3">
        <f>'OA&amp;GRIDCO'!IU94+'Day Ahead IEX PXIL'!EO94+RTM!EI94</f>
        <v>205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1.03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25.26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2.2200000000000002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1.55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2158.028684020619</v>
      </c>
      <c r="FR94" s="1">
        <f t="shared" si="3"/>
        <v>181.37353092783508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9.1</v>
      </c>
      <c r="R95" s="71">
        <v>0.86</v>
      </c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1.86</v>
      </c>
      <c r="AH95" s="3">
        <f>'OA&amp;GRIDCO'!AD95+'Day Ahead IEX PXIL'!T95+RTM!T95</f>
        <v>0</v>
      </c>
      <c r="AI95" s="3">
        <f>'OA&amp;GRIDCO'!AU95+'Day Ahead IEX PXIL'!Y95+RTM!Y95</f>
        <v>100</v>
      </c>
      <c r="AJ95" s="3">
        <f>'OA&amp;GRIDCO'!AV95+'Day Ahead IEX PXIL'!Z95+RTM!Z95</f>
        <v>30</v>
      </c>
      <c r="AK95" s="3">
        <f>'OA&amp;GRIDCO'!BS95+'Day Ahead IEX PXIL'!AK95+RTM!AK95</f>
        <v>50</v>
      </c>
      <c r="AL95" s="3">
        <f>'OA&amp;GRIDCO'!BT95+'Day Ahead IEX PXIL'!AL95+RTM!AL95</f>
        <v>7.12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13.701030927835101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556.70000000000005</v>
      </c>
      <c r="BD95" s="3">
        <f>'OA&amp;GRIDCO'!ER95+'Day Ahead IEX PXIL'!CB95+RTM!CB95</f>
        <v>103.0925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42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6.8</v>
      </c>
      <c r="CZ95" s="3">
        <f>'OA&amp;GRIDCO'!IH95+'Day Ahead IEX PXIL'!EJ95+RTM!ED95</f>
        <v>1.7</v>
      </c>
      <c r="DA95" s="3">
        <f>'OA&amp;GRIDCO'!IU95+'Day Ahead IEX PXIL'!EO95+RTM!EI95</f>
        <v>205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1.03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25.26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2.2200000000000002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2127.0986840206192</v>
      </c>
      <c r="FR95" s="1">
        <f t="shared" si="3"/>
        <v>181.37353092783508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9.1</v>
      </c>
      <c r="R96" s="71">
        <v>0.86</v>
      </c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1.86</v>
      </c>
      <c r="AH96" s="3">
        <f>'OA&amp;GRIDCO'!AD96+'Day Ahead IEX PXIL'!T96+RTM!T96</f>
        <v>0</v>
      </c>
      <c r="AI96" s="3">
        <f>'OA&amp;GRIDCO'!AU96+'Day Ahead IEX PXIL'!Y96+RTM!Y96</f>
        <v>100</v>
      </c>
      <c r="AJ96" s="3">
        <f>'OA&amp;GRIDCO'!AV96+'Day Ahead IEX PXIL'!Z96+RTM!Z96</f>
        <v>30</v>
      </c>
      <c r="AK96" s="3">
        <f>'OA&amp;GRIDCO'!BS96+'Day Ahead IEX PXIL'!AK96+RTM!AK96</f>
        <v>50</v>
      </c>
      <c r="AL96" s="3">
        <f>'OA&amp;GRIDCO'!BT96+'Day Ahead IEX PXIL'!AL96+RTM!AL96</f>
        <v>7.12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13.701030927835101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556.70000000000005</v>
      </c>
      <c r="BD96" s="3">
        <f>'OA&amp;GRIDCO'!ER96+'Day Ahead IEX PXIL'!CB96+RTM!CB96</f>
        <v>103.0925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42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6.8</v>
      </c>
      <c r="CZ96" s="3">
        <f>'OA&amp;GRIDCO'!IH96+'Day Ahead IEX PXIL'!EJ96+RTM!ED96</f>
        <v>1.7</v>
      </c>
      <c r="DA96" s="3">
        <f>'OA&amp;GRIDCO'!IU96+'Day Ahead IEX PXIL'!EO96+RTM!EI96</f>
        <v>205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1.03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25.26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2.2200000000000002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2127.0986840206192</v>
      </c>
      <c r="FR96" s="1">
        <f t="shared" si="3"/>
        <v>181.37353092783508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9.1</v>
      </c>
      <c r="R97" s="71">
        <v>0.86</v>
      </c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2.37</v>
      </c>
      <c r="AH97" s="3">
        <f>'OA&amp;GRIDCO'!AD97+'Day Ahead IEX PXIL'!T97+RTM!T97</f>
        <v>0</v>
      </c>
      <c r="AI97" s="3">
        <f>'OA&amp;GRIDCO'!AU97+'Day Ahead IEX PXIL'!Y97+RTM!Y97</f>
        <v>100</v>
      </c>
      <c r="AJ97" s="3">
        <f>'OA&amp;GRIDCO'!AV97+'Day Ahead IEX PXIL'!Z97+RTM!Z97</f>
        <v>30</v>
      </c>
      <c r="AK97" s="3">
        <f>'OA&amp;GRIDCO'!BS97+'Day Ahead IEX PXIL'!AK97+RTM!AK97</f>
        <v>55.15</v>
      </c>
      <c r="AL97" s="3">
        <f>'OA&amp;GRIDCO'!BT97+'Day Ahead IEX PXIL'!AL97+RTM!AL97</f>
        <v>7.12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13.701030927835101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546.39</v>
      </c>
      <c r="BD97" s="3">
        <f>'OA&amp;GRIDCO'!ER97+'Day Ahead IEX PXIL'!CB97+RTM!CB97</f>
        <v>103.0925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42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6.8</v>
      </c>
      <c r="CZ97" s="3">
        <f>'OA&amp;GRIDCO'!IH97+'Day Ahead IEX PXIL'!EJ97+RTM!ED97</f>
        <v>1.7</v>
      </c>
      <c r="DA97" s="3">
        <f>'OA&amp;GRIDCO'!IU97+'Day Ahead IEX PXIL'!EO97+RTM!EI97</f>
        <v>205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1.03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25.26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2.2200000000000002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2122.4486840206187</v>
      </c>
      <c r="FR97" s="1">
        <f t="shared" si="3"/>
        <v>181.37353092783508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9.1</v>
      </c>
      <c r="R98" s="71">
        <v>0.86</v>
      </c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2.37</v>
      </c>
      <c r="AH98" s="3">
        <f>'OA&amp;GRIDCO'!AD98+'Day Ahead IEX PXIL'!T98+RTM!T98</f>
        <v>0</v>
      </c>
      <c r="AI98" s="3">
        <f>'OA&amp;GRIDCO'!AU98+'Day Ahead IEX PXIL'!Y98+RTM!Y98</f>
        <v>100</v>
      </c>
      <c r="AJ98" s="3">
        <f>'OA&amp;GRIDCO'!AV98+'Day Ahead IEX PXIL'!Z98+RTM!Z98</f>
        <v>30</v>
      </c>
      <c r="AK98" s="3">
        <f>'OA&amp;GRIDCO'!BS98+'Day Ahead IEX PXIL'!AK98+RTM!AK98</f>
        <v>80.930000000000007</v>
      </c>
      <c r="AL98" s="3">
        <f>'OA&amp;GRIDCO'!BT98+'Day Ahead IEX PXIL'!AL98+RTM!AL98</f>
        <v>7.12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13.701030927835101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546.39</v>
      </c>
      <c r="BD98" s="3">
        <f>'OA&amp;GRIDCO'!ER98+'Day Ahead IEX PXIL'!CB98+RTM!CB98</f>
        <v>103.0925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42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6.8</v>
      </c>
      <c r="CZ98" s="3">
        <f>'OA&amp;GRIDCO'!IH98+'Day Ahead IEX PXIL'!EJ98+RTM!ED98</f>
        <v>1.7</v>
      </c>
      <c r="DA98" s="3">
        <f>'OA&amp;GRIDCO'!IU98+'Day Ahead IEX PXIL'!EO98+RTM!EI98</f>
        <v>205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1.03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25.26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2.2200000000000002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2148.2286840206189</v>
      </c>
      <c r="FR98" s="1">
        <f t="shared" si="3"/>
        <v>181.37353092783508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9.1</v>
      </c>
      <c r="R99" s="71">
        <v>0.86</v>
      </c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4.12</v>
      </c>
      <c r="AF99" s="3">
        <f>'OA&amp;GRIDCO'!X99+'Day Ahead IEX PXIL'!N99+RTM!N99</f>
        <v>0</v>
      </c>
      <c r="AG99" s="3">
        <f>'OA&amp;GRIDCO'!AC99+'Day Ahead IEX PXIL'!S99+RTM!S99</f>
        <v>2.37</v>
      </c>
      <c r="AH99" s="3">
        <f>'OA&amp;GRIDCO'!AD99+'Day Ahead IEX PXIL'!T99+RTM!T99</f>
        <v>0</v>
      </c>
      <c r="AI99" s="3">
        <f>'OA&amp;GRIDCO'!AU99+'Day Ahead IEX PXIL'!Y99+RTM!Y99</f>
        <v>100</v>
      </c>
      <c r="AJ99" s="3">
        <f>'OA&amp;GRIDCO'!AV99+'Day Ahead IEX PXIL'!Z99+RTM!Z99</f>
        <v>30</v>
      </c>
      <c r="AK99" s="3">
        <f>'OA&amp;GRIDCO'!BS99+'Day Ahead IEX PXIL'!AK99+RTM!AK99</f>
        <v>80.930000000000007</v>
      </c>
      <c r="AL99" s="3">
        <f>'OA&amp;GRIDCO'!BT99+'Day Ahead IEX PXIL'!AL99+RTM!AL99</f>
        <v>7.12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13.701030927835101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546.39</v>
      </c>
      <c r="BD99" s="3">
        <f>'OA&amp;GRIDCO'!ER99+'Day Ahead IEX PXIL'!CB99+RTM!CB99</f>
        <v>103.0925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40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1.03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6.8</v>
      </c>
      <c r="CZ99" s="3">
        <f>'OA&amp;GRIDCO'!IH99+'Day Ahead IEX PXIL'!EJ99+RTM!ED99</f>
        <v>1.7</v>
      </c>
      <c r="DA99" s="3">
        <f>'OA&amp;GRIDCO'!IU99+'Day Ahead IEX PXIL'!EO99+RTM!EI99</f>
        <v>205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1.03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25.26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2.2200000000000002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2150.3486840206187</v>
      </c>
      <c r="FR99" s="1">
        <f t="shared" si="3"/>
        <v>181.37353092783508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9.1</v>
      </c>
      <c r="R100" s="71">
        <v>0.86</v>
      </c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2.37</v>
      </c>
      <c r="AH100" s="3">
        <f>'OA&amp;GRIDCO'!AD100+'Day Ahead IEX PXIL'!T100+RTM!T100</f>
        <v>0</v>
      </c>
      <c r="AI100" s="3">
        <f>'OA&amp;GRIDCO'!AU100+'Day Ahead IEX PXIL'!Y100+RTM!Y100</f>
        <v>100</v>
      </c>
      <c r="AJ100" s="3">
        <f>'OA&amp;GRIDCO'!AV100+'Day Ahead IEX PXIL'!Z100+RTM!Z100</f>
        <v>30</v>
      </c>
      <c r="AK100" s="3">
        <f>'OA&amp;GRIDCO'!BS100+'Day Ahead IEX PXIL'!AK100+RTM!AK100</f>
        <v>60.31</v>
      </c>
      <c r="AL100" s="3">
        <f>'OA&amp;GRIDCO'!BT100+'Day Ahead IEX PXIL'!AL100+RTM!AL100</f>
        <v>7.12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13.701030927835101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546.39</v>
      </c>
      <c r="BD100" s="3">
        <f>'OA&amp;GRIDCO'!ER100+'Day Ahead IEX PXIL'!CB100+RTM!CB100</f>
        <v>103.0925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40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1.03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6.8</v>
      </c>
      <c r="CZ100" s="3">
        <f>'OA&amp;GRIDCO'!IH100+'Day Ahead IEX PXIL'!EJ100+RTM!ED100</f>
        <v>1.7</v>
      </c>
      <c r="DA100" s="3">
        <f>'OA&amp;GRIDCO'!IU100+'Day Ahead IEX PXIL'!EO100+RTM!EI100</f>
        <v>205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1.03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25.26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2.2200000000000002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2125.608684020619</v>
      </c>
      <c r="FR100" s="1">
        <f t="shared" si="3"/>
        <v>181.37353092783508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9.1</v>
      </c>
      <c r="R101" s="71">
        <v>0.86</v>
      </c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1.86</v>
      </c>
      <c r="AH101" s="3">
        <f>'OA&amp;GRIDCO'!AD101+'Day Ahead IEX PXIL'!T101+RTM!T101</f>
        <v>0</v>
      </c>
      <c r="AI101" s="3">
        <f>'OA&amp;GRIDCO'!AU101+'Day Ahead IEX PXIL'!Y101+RTM!Y101</f>
        <v>100</v>
      </c>
      <c r="AJ101" s="3">
        <f>'OA&amp;GRIDCO'!AV101+'Day Ahead IEX PXIL'!Z101+RTM!Z101</f>
        <v>30</v>
      </c>
      <c r="AK101" s="3">
        <f>'OA&amp;GRIDCO'!BS101+'Day Ahead IEX PXIL'!AK101+RTM!AK101</f>
        <v>50</v>
      </c>
      <c r="AL101" s="3">
        <f>'OA&amp;GRIDCO'!BT101+'Day Ahead IEX PXIL'!AL101+RTM!AL101</f>
        <v>7.12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13.701030927835101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515.47</v>
      </c>
      <c r="BD101" s="3">
        <f>'OA&amp;GRIDCO'!ER101+'Day Ahead IEX PXIL'!CB101+RTM!CB101</f>
        <v>103.0925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40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1.03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6.8</v>
      </c>
      <c r="CZ101" s="3">
        <f>'OA&amp;GRIDCO'!IH101+'Day Ahead IEX PXIL'!EJ101+RTM!ED101</f>
        <v>1.7</v>
      </c>
      <c r="DA101" s="3">
        <f>'OA&amp;GRIDCO'!IU101+'Day Ahead IEX PXIL'!EO101+RTM!EI101</f>
        <v>205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1.03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25.26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2.2200000000000002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1.55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2083.8686840206192</v>
      </c>
      <c r="FR101" s="1">
        <f t="shared" si="3"/>
        <v>181.37353092783508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9.1</v>
      </c>
      <c r="R102" s="71">
        <v>0.86</v>
      </c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1.86</v>
      </c>
      <c r="AH102" s="3">
        <f>'OA&amp;GRIDCO'!AD102+'Day Ahead IEX PXIL'!T102+RTM!T102</f>
        <v>0</v>
      </c>
      <c r="AI102" s="3">
        <f>'OA&amp;GRIDCO'!AU102+'Day Ahead IEX PXIL'!Y102+RTM!Y102</f>
        <v>100</v>
      </c>
      <c r="AJ102" s="3">
        <f>'OA&amp;GRIDCO'!AV102+'Day Ahead IEX PXIL'!Z102+RTM!Z102</f>
        <v>30</v>
      </c>
      <c r="AK102" s="3">
        <f>'OA&amp;GRIDCO'!BS102+'Day Ahead IEX PXIL'!AK102+RTM!AK102</f>
        <v>50</v>
      </c>
      <c r="AL102" s="3">
        <f>'OA&amp;GRIDCO'!BT102+'Day Ahead IEX PXIL'!AL102+RTM!AL102</f>
        <v>7.12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13.701030927835101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515.47</v>
      </c>
      <c r="BD102" s="3">
        <f>'OA&amp;GRIDCO'!ER102+'Day Ahead IEX PXIL'!CB102+RTM!CB102</f>
        <v>103.0925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40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1.03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6.8</v>
      </c>
      <c r="CZ102" s="3">
        <f>'OA&amp;GRIDCO'!IH102+'Day Ahead IEX PXIL'!EJ102+RTM!ED102</f>
        <v>1.7</v>
      </c>
      <c r="DA102" s="3">
        <f>'OA&amp;GRIDCO'!IU102+'Day Ahead IEX PXIL'!EO102+RTM!EI102</f>
        <v>205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1.03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25.26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2.2200000000000002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1.55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2083.8686840206192</v>
      </c>
      <c r="FR102" s="1">
        <f t="shared" si="3"/>
        <v>181.37353092783508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9.1</v>
      </c>
      <c r="R103" s="71">
        <v>0.86</v>
      </c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1.86</v>
      </c>
      <c r="AH103" s="3">
        <f>'OA&amp;GRIDCO'!AD103+'Day Ahead IEX PXIL'!T103+RTM!T103</f>
        <v>0</v>
      </c>
      <c r="AI103" s="3">
        <f>'OA&amp;GRIDCO'!AU103+'Day Ahead IEX PXIL'!Y103+RTM!Y103</f>
        <v>100</v>
      </c>
      <c r="AJ103" s="3">
        <f>'OA&amp;GRIDCO'!AV103+'Day Ahead IEX PXIL'!Z103+RTM!Z103</f>
        <v>30</v>
      </c>
      <c r="AK103" s="3">
        <f>'OA&amp;GRIDCO'!BS103+'Day Ahead IEX PXIL'!AK103+RTM!AK103</f>
        <v>50</v>
      </c>
      <c r="AL103" s="3">
        <f>'OA&amp;GRIDCO'!BT103+'Day Ahead IEX PXIL'!AL103+RTM!AL103</f>
        <v>7.12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13.701030927835101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515.47</v>
      </c>
      <c r="BD103" s="3">
        <f>'OA&amp;GRIDCO'!ER103+'Day Ahead IEX PXIL'!CB103+RTM!CB103</f>
        <v>103.0925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40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1.03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6.8</v>
      </c>
      <c r="CZ103" s="3">
        <f>'OA&amp;GRIDCO'!IH103+'Day Ahead IEX PXIL'!EJ103+RTM!ED103</f>
        <v>1.7</v>
      </c>
      <c r="DA103" s="3">
        <f>'OA&amp;GRIDCO'!IU103+'Day Ahead IEX PXIL'!EO103+RTM!EI103</f>
        <v>205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1.03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25.26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2.2200000000000002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1.55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2083.8686840206192</v>
      </c>
      <c r="FR103" s="1">
        <f t="shared" si="3"/>
        <v>181.37353092783508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9.1</v>
      </c>
      <c r="R104" s="71">
        <v>0.86</v>
      </c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1.86</v>
      </c>
      <c r="AH104" s="3">
        <f>'OA&amp;GRIDCO'!AD104+'Day Ahead IEX PXIL'!T104+RTM!T104</f>
        <v>0</v>
      </c>
      <c r="AI104" s="3">
        <f>'OA&amp;GRIDCO'!AU104+'Day Ahead IEX PXIL'!Y104+RTM!Y104</f>
        <v>100</v>
      </c>
      <c r="AJ104" s="3">
        <f>'OA&amp;GRIDCO'!AV104+'Day Ahead IEX PXIL'!Z104+RTM!Z104</f>
        <v>30</v>
      </c>
      <c r="AK104" s="3">
        <f>'OA&amp;GRIDCO'!BS104+'Day Ahead IEX PXIL'!AK104+RTM!AK104</f>
        <v>50</v>
      </c>
      <c r="AL104" s="3">
        <f>'OA&amp;GRIDCO'!BT104+'Day Ahead IEX PXIL'!AL104+RTM!AL104</f>
        <v>7.12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13.701030927835101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515.47</v>
      </c>
      <c r="BD104" s="3">
        <f>'OA&amp;GRIDCO'!ER104+'Day Ahead IEX PXIL'!CB104+RTM!CB104</f>
        <v>103.0925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40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1.03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6.8</v>
      </c>
      <c r="CZ104" s="3">
        <f>'OA&amp;GRIDCO'!IH104+'Day Ahead IEX PXIL'!EJ104+RTM!ED104</f>
        <v>1.7</v>
      </c>
      <c r="DA104" s="3">
        <f>'OA&amp;GRIDCO'!IU104+'Day Ahead IEX PXIL'!EO104+RTM!EI104</f>
        <v>205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1.03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25.26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2.2200000000000002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1.55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2083.8686840206192</v>
      </c>
      <c r="FR104" s="1">
        <f t="shared" si="3"/>
        <v>181.37353092783508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9.1</v>
      </c>
      <c r="R105" s="71">
        <v>0.86</v>
      </c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4.12</v>
      </c>
      <c r="AF105" s="3">
        <f>'OA&amp;GRIDCO'!X105+'Day Ahead IEX PXIL'!N105+RTM!N105</f>
        <v>0</v>
      </c>
      <c r="AG105" s="3">
        <f>'OA&amp;GRIDCO'!AC105+'Day Ahead IEX PXIL'!S105+RTM!S105</f>
        <v>1.86</v>
      </c>
      <c r="AH105" s="3">
        <f>'OA&amp;GRIDCO'!AD105+'Day Ahead IEX PXIL'!T105+RTM!T105</f>
        <v>0</v>
      </c>
      <c r="AI105" s="3">
        <f>'OA&amp;GRIDCO'!AU105+'Day Ahead IEX PXIL'!Y105+RTM!Y105</f>
        <v>100</v>
      </c>
      <c r="AJ105" s="3">
        <f>'OA&amp;GRIDCO'!AV105+'Day Ahead IEX PXIL'!Z105+RTM!Z105</f>
        <v>30</v>
      </c>
      <c r="AK105" s="3">
        <f>'OA&amp;GRIDCO'!BS105+'Day Ahead IEX PXIL'!AK105+RTM!AK105</f>
        <v>86.08</v>
      </c>
      <c r="AL105" s="3">
        <f>'OA&amp;GRIDCO'!BT105+'Day Ahead IEX PXIL'!AL105+RTM!AL105</f>
        <v>7.12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13.701030927835101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515.47</v>
      </c>
      <c r="BD105" s="3">
        <f>'OA&amp;GRIDCO'!ER105+'Day Ahead IEX PXIL'!CB105+RTM!CB105</f>
        <v>103.0925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40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2.06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1.03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6.8</v>
      </c>
      <c r="CZ105" s="3">
        <f>'OA&amp;GRIDCO'!IH105+'Day Ahead IEX PXIL'!EJ105+RTM!ED105</f>
        <v>1.7</v>
      </c>
      <c r="DA105" s="3">
        <f>'OA&amp;GRIDCO'!IU105+'Day Ahead IEX PXIL'!EO105+RTM!EI105</f>
        <v>205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1.03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25.26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2.2200000000000002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2126.1286840206189</v>
      </c>
      <c r="FR105" s="1">
        <f t="shared" si="3"/>
        <v>181.37353092783508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9.1</v>
      </c>
      <c r="R106" s="71">
        <v>0.86</v>
      </c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1.86</v>
      </c>
      <c r="AH106" s="3">
        <f>'OA&amp;GRIDCO'!AD106+'Day Ahead IEX PXIL'!T106+RTM!T106</f>
        <v>0</v>
      </c>
      <c r="AI106" s="3">
        <f>'OA&amp;GRIDCO'!AU106+'Day Ahead IEX PXIL'!Y106+RTM!Y106</f>
        <v>100</v>
      </c>
      <c r="AJ106" s="3">
        <f>'OA&amp;GRIDCO'!AV106+'Day Ahead IEX PXIL'!Z106+RTM!Z106</f>
        <v>30</v>
      </c>
      <c r="AK106" s="3">
        <f>'OA&amp;GRIDCO'!BS106+'Day Ahead IEX PXIL'!AK106+RTM!AK106</f>
        <v>75.77</v>
      </c>
      <c r="AL106" s="3">
        <f>'OA&amp;GRIDCO'!BT106+'Day Ahead IEX PXIL'!AL106+RTM!AL106</f>
        <v>7.12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13.701030927835101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515.47</v>
      </c>
      <c r="BD106" s="3">
        <f>'OA&amp;GRIDCO'!ER106+'Day Ahead IEX PXIL'!CB106+RTM!CB106</f>
        <v>103.0925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40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2.06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1.03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6.8</v>
      </c>
      <c r="CZ106" s="3">
        <f>'OA&amp;GRIDCO'!IH106+'Day Ahead IEX PXIL'!EJ106+RTM!ED106</f>
        <v>1.7</v>
      </c>
      <c r="DA106" s="3">
        <f>'OA&amp;GRIDCO'!IU106+'Day Ahead IEX PXIL'!EO106+RTM!EI106</f>
        <v>205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1.03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25.26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2.2200000000000002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2111.6986840206191</v>
      </c>
      <c r="FR106" s="1">
        <f t="shared" si="3"/>
        <v>181.37353092783508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0.9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9.1</v>
      </c>
      <c r="R107" s="333">
        <f t="shared" si="4"/>
        <v>0.86</v>
      </c>
      <c r="S107" s="333">
        <f t="shared" si="4"/>
        <v>25</v>
      </c>
      <c r="T107" s="333">
        <f t="shared" si="4"/>
        <v>0</v>
      </c>
      <c r="U107" s="333">
        <f t="shared" si="4"/>
        <v>37</v>
      </c>
      <c r="V107" s="333">
        <f t="shared" si="4"/>
        <v>0</v>
      </c>
      <c r="W107" s="333">
        <f t="shared" si="4"/>
        <v>10.021000000000001</v>
      </c>
      <c r="X107" s="333">
        <f t="shared" si="4"/>
        <v>0</v>
      </c>
      <c r="Y107" s="333">
        <f t="shared" si="4"/>
        <v>4.1100000000000003</v>
      </c>
      <c r="Z107" s="333">
        <f t="shared" si="4"/>
        <v>0</v>
      </c>
      <c r="AA107" s="333">
        <f t="shared" si="4"/>
        <v>6.17</v>
      </c>
      <c r="AB107" s="333">
        <f t="shared" si="4"/>
        <v>0</v>
      </c>
      <c r="AC107" s="333">
        <f t="shared" ref="AC107:BO107" si="5">MAX(AC11:AC106)</f>
        <v>4.655196000000001</v>
      </c>
      <c r="AD107" s="333">
        <f t="shared" si="5"/>
        <v>0</v>
      </c>
      <c r="AE107" s="60">
        <f t="shared" si="5"/>
        <v>27.83</v>
      </c>
      <c r="AF107" s="60">
        <f t="shared" si="5"/>
        <v>1.03</v>
      </c>
      <c r="AG107" s="60">
        <f t="shared" si="5"/>
        <v>2.78</v>
      </c>
      <c r="AH107" s="60">
        <f t="shared" si="5"/>
        <v>0</v>
      </c>
      <c r="AI107" s="60">
        <f t="shared" si="5"/>
        <v>115</v>
      </c>
      <c r="AJ107" s="60">
        <f t="shared" si="5"/>
        <v>34.5</v>
      </c>
      <c r="AK107" s="60">
        <f t="shared" si="5"/>
        <v>122.16</v>
      </c>
      <c r="AL107" s="60">
        <f t="shared" si="5"/>
        <v>8.5440000000000005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13.701030927835101</v>
      </c>
      <c r="BA107" s="60">
        <f t="shared" si="5"/>
        <v>0</v>
      </c>
      <c r="BB107" s="60">
        <f t="shared" si="5"/>
        <v>0</v>
      </c>
      <c r="BC107" s="60">
        <f t="shared" si="5"/>
        <v>587.63</v>
      </c>
      <c r="BD107" s="60">
        <f t="shared" si="5"/>
        <v>103.0925</v>
      </c>
      <c r="BE107" s="60">
        <f t="shared" si="5"/>
        <v>16.7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42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2.06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1.03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6.8</v>
      </c>
      <c r="CZ107" s="60">
        <f t="shared" si="6"/>
        <v>1.7</v>
      </c>
      <c r="DA107" s="60">
        <f t="shared" si="6"/>
        <v>205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26.800000000000004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5.76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1.44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25.26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15.117595999999999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1.1100000000000001</v>
      </c>
      <c r="EH107" s="60">
        <f t="shared" si="7"/>
        <v>0</v>
      </c>
      <c r="EI107" s="60">
        <f t="shared" si="7"/>
        <v>5.54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0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15.06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1.67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2191.0186840206188</v>
      </c>
      <c r="FR107" s="60">
        <f t="shared" si="7"/>
        <v>190.17753092783511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0.9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9.1</v>
      </c>
      <c r="R108" s="335">
        <f t="shared" si="12"/>
        <v>0.86</v>
      </c>
      <c r="S108" s="335">
        <f t="shared" si="12"/>
        <v>25</v>
      </c>
      <c r="T108" s="335">
        <f t="shared" si="12"/>
        <v>0</v>
      </c>
      <c r="U108" s="335">
        <f t="shared" si="12"/>
        <v>37</v>
      </c>
      <c r="V108" s="335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1.86</v>
      </c>
      <c r="AH108" s="61">
        <f t="shared" si="13"/>
        <v>0</v>
      </c>
      <c r="AI108" s="61">
        <f t="shared" si="13"/>
        <v>100</v>
      </c>
      <c r="AJ108" s="61">
        <f t="shared" si="13"/>
        <v>30</v>
      </c>
      <c r="AK108" s="61">
        <f t="shared" si="13"/>
        <v>50</v>
      </c>
      <c r="AL108" s="61">
        <f t="shared" si="13"/>
        <v>7.1199999999999992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329.77738402061857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13.701030927835051</v>
      </c>
      <c r="BA108" s="61">
        <f t="shared" si="13"/>
        <v>0</v>
      </c>
      <c r="BB108" s="61">
        <f t="shared" si="13"/>
        <v>0</v>
      </c>
      <c r="BC108" s="61">
        <f t="shared" si="13"/>
        <v>412.37</v>
      </c>
      <c r="BD108" s="61">
        <f t="shared" si="13"/>
        <v>103.0925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35.049999999999997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1.7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29.700000000000003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25.26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1519.8983104990182</v>
      </c>
      <c r="FR108" s="61">
        <f t="shared" si="15"/>
        <v>172.25353092783507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>
        <f t="shared" si="20"/>
        <v>0.90000000000000069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9.1000000000000139</v>
      </c>
      <c r="R109" s="335">
        <f t="shared" si="20"/>
        <v>0.85999999999999954</v>
      </c>
      <c r="S109" s="335">
        <f t="shared" si="20"/>
        <v>25</v>
      </c>
      <c r="T109" s="335" t="e">
        <f t="shared" si="20"/>
        <v>#DIV/0!</v>
      </c>
      <c r="U109" s="335">
        <f t="shared" si="20"/>
        <v>37</v>
      </c>
      <c r="V109" s="335" t="e">
        <f t="shared" si="20"/>
        <v>#DIV/0!</v>
      </c>
      <c r="W109" s="335">
        <f t="shared" si="20"/>
        <v>2.6430104166666673</v>
      </c>
      <c r="X109" s="335" t="e">
        <f t="shared" si="20"/>
        <v>#DIV/0!</v>
      </c>
      <c r="Y109" s="335">
        <f t="shared" si="20"/>
        <v>1.0773958333333333</v>
      </c>
      <c r="Z109" s="335" t="e">
        <f t="shared" si="20"/>
        <v>#DIV/0!</v>
      </c>
      <c r="AA109" s="335">
        <f t="shared" si="20"/>
        <v>1.6157291666666671</v>
      </c>
      <c r="AB109" s="335" t="e">
        <f t="shared" si="20"/>
        <v>#DIV/0!</v>
      </c>
      <c r="AC109" s="335">
        <f t="shared" ref="AC109:BO109" si="21">AVERAGE(AC11:AC106)</f>
        <v>1.0851546244364318</v>
      </c>
      <c r="AD109" s="335" t="e">
        <f t="shared" si="21"/>
        <v>#DIV/0!</v>
      </c>
      <c r="AE109" s="61">
        <f t="shared" si="21"/>
        <v>9.6632291666666692</v>
      </c>
      <c r="AF109" s="61">
        <f t="shared" si="21"/>
        <v>0.83687500000000059</v>
      </c>
      <c r="AG109" s="61">
        <f t="shared" si="21"/>
        <v>2.1683333333333383</v>
      </c>
      <c r="AH109" s="61">
        <f t="shared" si="21"/>
        <v>0</v>
      </c>
      <c r="AI109" s="61">
        <f t="shared" si="21"/>
        <v>105</v>
      </c>
      <c r="AJ109" s="61">
        <f t="shared" si="21"/>
        <v>31.5</v>
      </c>
      <c r="AK109" s="61">
        <f t="shared" si="21"/>
        <v>69.637291666666684</v>
      </c>
      <c r="AL109" s="61">
        <f t="shared" si="21"/>
        <v>7.5353333333333374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329.77738402061806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13.701030927835079</v>
      </c>
      <c r="BA109" s="61">
        <f t="shared" si="21"/>
        <v>0</v>
      </c>
      <c r="BB109" s="61">
        <f t="shared" si="21"/>
        <v>0</v>
      </c>
      <c r="BC109" s="61">
        <f t="shared" si="21"/>
        <v>491.73364583333279</v>
      </c>
      <c r="BD109" s="61">
        <f t="shared" si="21"/>
        <v>103.09250000000004</v>
      </c>
      <c r="BE109" s="61">
        <f t="shared" si="21"/>
        <v>4.9416666666666673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27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51.377339583333388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0.12875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0.26833333333333337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3.2187499999999996</v>
      </c>
      <c r="CH109" s="61">
        <f t="shared" si="22"/>
        <v>0</v>
      </c>
      <c r="CI109" s="61">
        <f t="shared" si="22"/>
        <v>0.5901041666666671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434.21875</v>
      </c>
      <c r="CX109" s="61">
        <f t="shared" si="22"/>
        <v>0</v>
      </c>
      <c r="CY109" s="61">
        <f t="shared" si="22"/>
        <v>6.7291666666666634</v>
      </c>
      <c r="CZ109" s="61">
        <f t="shared" si="22"/>
        <v>1.6999999999999991</v>
      </c>
      <c r="DA109" s="61">
        <f t="shared" si="22"/>
        <v>162.39583333333334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21.720104166666669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1.7404166666666667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48.139729166666662</v>
      </c>
      <c r="DP109" s="61">
        <f t="shared" si="22"/>
        <v>0</v>
      </c>
      <c r="DQ109" s="61">
        <f t="shared" si="22"/>
        <v>1.2683333333333342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25.26000000000003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4.0919920416666669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6.1250000000000027E-2</v>
      </c>
      <c r="EH109" s="61">
        <f t="shared" si="23"/>
        <v>0</v>
      </c>
      <c r="EI109" s="61">
        <f t="shared" si="23"/>
        <v>3.0022916666666699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</v>
      </c>
      <c r="ET109" s="61">
        <f t="shared" si="23"/>
        <v>0</v>
      </c>
      <c r="EU109" s="61">
        <f t="shared" si="23"/>
        <v>0.92572916666666583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3.5695833333333336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0.16666666666666671</v>
      </c>
      <c r="FD109" s="61">
        <f t="shared" si="24"/>
        <v>0</v>
      </c>
      <c r="FE109" s="61">
        <f t="shared" si="24"/>
        <v>3.5073958333333337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1918.4079119367227</v>
      </c>
      <c r="FR109" s="61">
        <f t="shared" si="23"/>
        <v>181.60907259450184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>
        <f t="shared" si="28"/>
        <v>2.1600000000000015E-2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0.21840000000000032</v>
      </c>
      <c r="R110" s="336">
        <f t="shared" si="28"/>
        <v>2.0639999999999988E-2</v>
      </c>
      <c r="S110" s="336">
        <f t="shared" si="28"/>
        <v>0.6</v>
      </c>
      <c r="T110" s="336" t="e">
        <f t="shared" si="28"/>
        <v>#DIV/0!</v>
      </c>
      <c r="U110" s="336">
        <f t="shared" si="28"/>
        <v>0.88800000000000001</v>
      </c>
      <c r="V110" s="336" t="e">
        <f t="shared" si="28"/>
        <v>#DIV/0!</v>
      </c>
      <c r="W110" s="336">
        <f t="shared" si="28"/>
        <v>6.3432250000000009E-2</v>
      </c>
      <c r="X110" s="336" t="e">
        <f t="shared" si="28"/>
        <v>#DIV/0!</v>
      </c>
      <c r="Y110" s="336">
        <f t="shared" si="28"/>
        <v>2.5857500000000002E-2</v>
      </c>
      <c r="Z110" s="336" t="e">
        <f t="shared" si="28"/>
        <v>#DIV/0!</v>
      </c>
      <c r="AA110" s="336">
        <f t="shared" si="28"/>
        <v>3.8777500000000013E-2</v>
      </c>
      <c r="AB110" s="336" t="e">
        <f t="shared" si="28"/>
        <v>#DIV/0!</v>
      </c>
      <c r="AC110" s="336">
        <f t="shared" ref="AC110:BO110" si="29">AVERAGE(AC11:AC106)*24/1000</f>
        <v>2.6043710986474365E-2</v>
      </c>
      <c r="AD110" s="336" t="e">
        <f t="shared" si="29"/>
        <v>#DIV/0!</v>
      </c>
      <c r="AE110" s="62">
        <f t="shared" si="29"/>
        <v>0.23191750000000008</v>
      </c>
      <c r="AF110" s="62">
        <f t="shared" si="29"/>
        <v>2.0085000000000016E-2</v>
      </c>
      <c r="AG110" s="62">
        <f t="shared" si="29"/>
        <v>5.2040000000000121E-2</v>
      </c>
      <c r="AH110" s="62">
        <f t="shared" si="29"/>
        <v>0</v>
      </c>
      <c r="AI110" s="62">
        <f t="shared" si="29"/>
        <v>2.52</v>
      </c>
      <c r="AJ110" s="62">
        <f t="shared" si="29"/>
        <v>0.75600000000000001</v>
      </c>
      <c r="AK110" s="62">
        <f t="shared" si="29"/>
        <v>1.6712950000000004</v>
      </c>
      <c r="AL110" s="62">
        <f t="shared" si="29"/>
        <v>0.18084800000000009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7.9146572164948337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0.32882474226804193</v>
      </c>
      <c r="BA110" s="62">
        <f t="shared" si="29"/>
        <v>0</v>
      </c>
      <c r="BB110" s="62">
        <f t="shared" si="29"/>
        <v>0</v>
      </c>
      <c r="BC110" s="62">
        <f t="shared" si="29"/>
        <v>11.801607499999987</v>
      </c>
      <c r="BD110" s="62">
        <f t="shared" si="29"/>
        <v>2.4742200000000012</v>
      </c>
      <c r="BE110" s="62">
        <f t="shared" si="29"/>
        <v>0.11860000000000002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0.64800000000000002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1.2330561500000012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3.0899999999999999E-3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6.4400000000000013E-3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7.7249999999999985E-2</v>
      </c>
      <c r="CH110" s="62">
        <f t="shared" si="30"/>
        <v>0</v>
      </c>
      <c r="CI110" s="62">
        <f t="shared" si="30"/>
        <v>1.416250000000001E-2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10.421250000000001</v>
      </c>
      <c r="CX110" s="62">
        <f t="shared" si="30"/>
        <v>0</v>
      </c>
      <c r="CY110" s="62">
        <f t="shared" si="30"/>
        <v>0.16149999999999992</v>
      </c>
      <c r="CZ110" s="62">
        <f t="shared" si="30"/>
        <v>4.0799999999999975E-2</v>
      </c>
      <c r="DA110" s="62">
        <f t="shared" si="30"/>
        <v>3.8975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0.52128249999999998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4.1770000000000002E-2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1.1553534999999999</v>
      </c>
      <c r="DP110" s="62">
        <f t="shared" si="30"/>
        <v>0</v>
      </c>
      <c r="DQ110" s="62">
        <f t="shared" si="30"/>
        <v>3.0440000000000019E-2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0.60624000000000067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9.8207808999999993E-2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1.4700000000000006E-3</v>
      </c>
      <c r="EH110" s="62">
        <f t="shared" si="31"/>
        <v>0</v>
      </c>
      <c r="EI110" s="62">
        <f t="shared" si="31"/>
        <v>7.2055000000000077E-2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</v>
      </c>
      <c r="ET110" s="62">
        <f t="shared" si="31"/>
        <v>0</v>
      </c>
      <c r="EU110" s="62">
        <f t="shared" si="31"/>
        <v>2.221749999999998E-2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8.5669999999999996E-2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4.000000000000001E-3</v>
      </c>
      <c r="FD110" s="62">
        <f t="shared" si="32"/>
        <v>0</v>
      </c>
      <c r="FE110" s="62">
        <f t="shared" si="32"/>
        <v>8.4177500000000002E-2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46.041789886481347</v>
      </c>
      <c r="FR110" s="62">
        <f t="shared" si="31"/>
        <v>4.3586177422680441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509" t="s">
        <v>134</v>
      </c>
      <c r="AF111" s="509"/>
      <c r="AG111" s="509"/>
      <c r="AH111" s="509"/>
      <c r="AI111" s="509"/>
      <c r="AJ111" s="509"/>
      <c r="AK111" s="509"/>
      <c r="AL111" s="509"/>
      <c r="AM111" s="509"/>
      <c r="AN111" s="509"/>
      <c r="AO111" s="509"/>
      <c r="AP111" s="509"/>
      <c r="AQ111" s="509"/>
      <c r="AR111" s="509"/>
      <c r="AS111" s="509"/>
      <c r="AT111" s="509"/>
      <c r="AU111" s="509"/>
      <c r="AV111" s="509"/>
      <c r="AW111" s="509"/>
      <c r="AX111" s="509"/>
      <c r="AY111" s="509"/>
      <c r="AZ111" s="50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509" t="s">
        <v>135</v>
      </c>
      <c r="AF112" s="509"/>
      <c r="AG112" s="509"/>
      <c r="AH112" s="509"/>
      <c r="AI112" s="509"/>
      <c r="AJ112" s="509"/>
      <c r="AK112" s="509"/>
      <c r="AL112" s="509"/>
      <c r="AM112" s="509"/>
      <c r="AN112" s="509"/>
      <c r="AO112" s="509"/>
      <c r="AP112" s="509"/>
      <c r="AQ112" s="509"/>
      <c r="AR112" s="509"/>
      <c r="AS112" s="509"/>
      <c r="AT112" s="509"/>
      <c r="AU112" s="509"/>
      <c r="AV112" s="509"/>
      <c r="AW112" s="509"/>
      <c r="AX112" s="50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513" t="s">
        <v>136</v>
      </c>
      <c r="AF113" s="514"/>
      <c r="AG113" s="514"/>
      <c r="AH113" s="514"/>
      <c r="AI113" s="514"/>
      <c r="AJ113" s="514"/>
      <c r="AK113" s="514"/>
      <c r="AL113" s="514"/>
      <c r="AM113" s="514"/>
      <c r="AN113" s="514"/>
      <c r="AO113" s="514"/>
      <c r="AP113" s="514"/>
      <c r="AQ113" s="514"/>
      <c r="AR113" s="514"/>
      <c r="AS113" s="514"/>
      <c r="AT113" s="51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516" t="s">
        <v>137</v>
      </c>
      <c r="AF114" s="517"/>
      <c r="AG114" s="517"/>
      <c r="AH114" s="518"/>
      <c r="AI114" s="518"/>
      <c r="AJ114" s="518"/>
      <c r="AK114" s="518"/>
      <c r="AL114" s="11"/>
      <c r="AM114" s="500" t="s">
        <v>138</v>
      </c>
      <c r="AN114" s="500"/>
      <c r="AO114" s="500"/>
      <c r="AP114" s="500"/>
      <c r="AQ114" s="500"/>
      <c r="AR114" s="500"/>
      <c r="AS114" s="500"/>
      <c r="AT114" s="519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504"/>
      <c r="AF115" s="505"/>
      <c r="AG115" s="505"/>
      <c r="AH115" s="505"/>
      <c r="AI115" s="505"/>
      <c r="AJ115" s="505"/>
      <c r="AK115" s="505"/>
      <c r="AL115" s="505"/>
      <c r="AM115" s="505"/>
      <c r="AN115" s="505"/>
      <c r="AO115" s="505"/>
      <c r="AP115" s="505"/>
      <c r="AQ115" s="505"/>
      <c r="AR115" s="505"/>
      <c r="AS115" s="505"/>
      <c r="AT115" s="506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520" t="s">
        <v>139</v>
      </c>
      <c r="AF116" s="500"/>
      <c r="AG116" s="500"/>
      <c r="AH116" s="521"/>
      <c r="AI116" s="521"/>
      <c r="AJ116" s="521"/>
      <c r="AK116" s="521"/>
      <c r="AL116" s="11"/>
      <c r="AM116" s="500" t="s">
        <v>140</v>
      </c>
      <c r="AN116" s="500"/>
      <c r="AO116" s="500"/>
      <c r="AP116" s="500"/>
      <c r="AQ116" s="500"/>
      <c r="AR116" s="500"/>
      <c r="AS116" s="500"/>
      <c r="AT116" s="519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504"/>
      <c r="AF117" s="505"/>
      <c r="AG117" s="505"/>
      <c r="AH117" s="505"/>
      <c r="AI117" s="505"/>
      <c r="AJ117" s="505"/>
      <c r="AK117" s="505"/>
      <c r="AL117" s="505"/>
      <c r="AM117" s="505"/>
      <c r="AN117" s="505"/>
      <c r="AO117" s="505"/>
      <c r="AP117" s="505"/>
      <c r="AQ117" s="505"/>
      <c r="AR117" s="505"/>
      <c r="AS117" s="505"/>
      <c r="AT117" s="506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510" t="s">
        <v>141</v>
      </c>
      <c r="AF118" s="511"/>
      <c r="AG118" s="511"/>
      <c r="AH118" s="511"/>
      <c r="AI118" s="511"/>
      <c r="AJ118" s="511"/>
      <c r="AK118" s="511"/>
      <c r="AL118" s="40"/>
      <c r="AM118" s="511" t="s">
        <v>142</v>
      </c>
      <c r="AN118" s="511"/>
      <c r="AO118" s="511"/>
      <c r="AP118" s="511"/>
      <c r="AQ118" s="511"/>
      <c r="AR118" s="511"/>
      <c r="AS118" s="511"/>
      <c r="AT118" s="512"/>
      <c r="AU118" s="8"/>
      <c r="AV118" s="8"/>
      <c r="AW118" s="8"/>
      <c r="AX118" s="8"/>
      <c r="AY118" s="500"/>
      <c r="AZ118" s="500"/>
      <c r="BA118" s="500"/>
      <c r="BB118" s="500"/>
      <c r="BC118" s="500"/>
      <c r="BD118" s="500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503"/>
      <c r="L119" s="503"/>
      <c r="M119" s="12"/>
      <c r="N119" s="12"/>
      <c r="O119" s="503"/>
      <c r="P119" s="503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503"/>
      <c r="AF119" s="503"/>
      <c r="AG119" s="507"/>
      <c r="AH119" s="507"/>
      <c r="AI119" s="42"/>
      <c r="AJ119" s="42"/>
      <c r="AK119" s="503"/>
      <c r="AL119" s="503"/>
      <c r="AM119" s="522" t="s">
        <v>173</v>
      </c>
      <c r="AN119" s="522"/>
      <c r="AO119" s="522"/>
      <c r="AP119" s="522"/>
      <c r="AQ119" s="522"/>
      <c r="AR119" s="522"/>
      <c r="AS119" s="522"/>
      <c r="AT119" s="522"/>
      <c r="AU119" s="503"/>
      <c r="AV119" s="503"/>
      <c r="AW119" s="503"/>
      <c r="AX119" s="503"/>
      <c r="AY119" s="503"/>
      <c r="AZ119" s="503"/>
      <c r="BA119" s="503"/>
      <c r="BB119" s="503"/>
      <c r="BC119" s="503"/>
      <c r="BD119" s="503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tabSelected="1" defaultGridColor="0" topLeftCell="A71" colorId="8" zoomScaleNormal="100" workbookViewId="0">
      <pane xSplit="1" topLeftCell="B1" activePane="topRight" state="frozen"/>
      <selection pane="topRight" activeCell="Q11" sqref="Q11:R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1"/>
      <c r="Z2" s="361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1"/>
      <c r="AL2" s="361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22.09.2026</v>
      </c>
      <c r="L4" s="7"/>
      <c r="M4" s="7"/>
      <c r="N4" s="7"/>
      <c r="O4" s="386"/>
      <c r="P4" s="387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28" t="str">
        <f>'CGP SCHEDULE'!$AG$5</f>
        <v>23:50</v>
      </c>
      <c r="AC4" s="428"/>
      <c r="AD4" s="291"/>
      <c r="AE4" s="291"/>
      <c r="AF4" s="291"/>
      <c r="AG4" s="291"/>
      <c r="AH4" s="291"/>
      <c r="AI4" s="291"/>
      <c r="AJ4" s="291"/>
      <c r="AK4" s="362"/>
      <c r="AL4" s="362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408</v>
      </c>
      <c r="CQ4" s="363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472"/>
      <c r="JF4" s="473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30" t="str">
        <f>'CGP SCHEDULE'!AG7</f>
        <v>Revision-02</v>
      </c>
      <c r="AE6" s="431"/>
      <c r="AF6" s="431"/>
      <c r="AG6" s="431"/>
      <c r="AH6" s="431"/>
      <c r="AI6" s="431"/>
      <c r="AJ6" s="431"/>
      <c r="AK6" s="431"/>
      <c r="AL6" s="431"/>
      <c r="AM6" s="431"/>
      <c r="AN6" s="431"/>
      <c r="AO6" s="431"/>
      <c r="AP6" s="431"/>
      <c r="AQ6" s="431"/>
      <c r="AR6" s="431"/>
      <c r="AS6" s="431"/>
      <c r="AT6" s="431"/>
      <c r="AU6" s="431"/>
      <c r="AV6" s="431"/>
      <c r="AW6" s="431"/>
      <c r="AX6" s="431"/>
      <c r="AY6" s="431"/>
      <c r="AZ6" s="431"/>
      <c r="BA6" s="431"/>
      <c r="BB6" s="431"/>
      <c r="BC6" s="432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22.09.2026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60"/>
      <c r="CV7" s="360"/>
      <c r="CW7" s="360"/>
      <c r="CX7" s="360"/>
      <c r="CY7" s="360"/>
      <c r="CZ7" s="36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389" t="s">
        <v>21</v>
      </c>
      <c r="D8" s="408"/>
      <c r="E8" s="408"/>
      <c r="F8" s="408"/>
      <c r="G8" s="408"/>
      <c r="H8" s="408"/>
      <c r="I8" s="408"/>
      <c r="J8" s="408"/>
      <c r="K8" s="404" t="s">
        <v>172</v>
      </c>
      <c r="L8" s="405"/>
      <c r="M8" s="405"/>
      <c r="N8" s="405"/>
      <c r="O8" s="405"/>
      <c r="P8" s="405"/>
      <c r="Q8" s="405"/>
      <c r="R8" s="405"/>
      <c r="S8" s="405"/>
      <c r="T8" s="405"/>
      <c r="U8" s="405"/>
      <c r="V8" s="405"/>
      <c r="W8" s="405"/>
      <c r="X8" s="405"/>
      <c r="Y8" s="404" t="s">
        <v>0</v>
      </c>
      <c r="Z8" s="405"/>
      <c r="AA8" s="405"/>
      <c r="AB8" s="405"/>
      <c r="AC8" s="405"/>
      <c r="AD8" s="405"/>
      <c r="AE8" s="425" t="s">
        <v>268</v>
      </c>
      <c r="AF8" s="426"/>
      <c r="AG8" s="426"/>
      <c r="AH8" s="426"/>
      <c r="AI8" s="426"/>
      <c r="AJ8" s="426"/>
      <c r="AK8" s="426"/>
      <c r="AL8" s="426"/>
      <c r="AM8" s="426"/>
      <c r="AN8" s="426"/>
      <c r="AO8" s="426"/>
      <c r="AP8" s="426"/>
      <c r="AQ8" s="426"/>
      <c r="AR8" s="426"/>
      <c r="AS8" s="426"/>
      <c r="AT8" s="426"/>
      <c r="AU8" s="426"/>
      <c r="AV8" s="427"/>
      <c r="AW8" s="389" t="s">
        <v>283</v>
      </c>
      <c r="AX8" s="408"/>
      <c r="AY8" s="408"/>
      <c r="AZ8" s="408"/>
      <c r="BA8" s="408"/>
      <c r="BB8" s="408"/>
      <c r="BC8" s="408"/>
      <c r="BD8" s="408"/>
      <c r="BE8" s="408" t="s">
        <v>184</v>
      </c>
      <c r="BF8" s="408"/>
      <c r="BG8" s="408"/>
      <c r="BH8" s="408"/>
      <c r="BI8" s="408"/>
      <c r="BJ8" s="408"/>
      <c r="BK8" s="408"/>
      <c r="BL8" s="408"/>
      <c r="BM8" s="408"/>
      <c r="BN8" s="408"/>
      <c r="BO8" s="408"/>
      <c r="BP8" s="408"/>
      <c r="BQ8" s="408"/>
      <c r="BR8" s="408"/>
      <c r="BS8" s="408"/>
      <c r="BT8" s="408"/>
      <c r="BU8" s="389" t="s">
        <v>198</v>
      </c>
      <c r="BV8" s="389"/>
      <c r="BW8" s="389"/>
      <c r="BX8" s="389"/>
      <c r="BY8" s="389"/>
      <c r="BZ8" s="389"/>
      <c r="CA8" s="389"/>
      <c r="CB8" s="389"/>
      <c r="CC8" s="389"/>
      <c r="CD8" s="389"/>
      <c r="CE8" s="404" t="s">
        <v>2</v>
      </c>
      <c r="CF8" s="405"/>
      <c r="CG8" s="405"/>
      <c r="CH8" s="405"/>
      <c r="CI8" s="405"/>
      <c r="CJ8" s="405"/>
      <c r="CK8" s="405"/>
      <c r="CL8" s="405"/>
      <c r="CM8" s="405"/>
      <c r="CN8" s="405"/>
      <c r="CO8" s="405"/>
      <c r="CP8" s="405"/>
      <c r="CQ8" s="433" t="s">
        <v>18</v>
      </c>
      <c r="CR8" s="434"/>
      <c r="CS8" s="434"/>
      <c r="CT8" s="434"/>
      <c r="CU8" s="434"/>
      <c r="CV8" s="434"/>
      <c r="CW8" s="434"/>
      <c r="CX8" s="434"/>
      <c r="CY8" s="434"/>
      <c r="CZ8" s="434"/>
      <c r="DA8" s="434"/>
      <c r="DB8" s="435"/>
      <c r="DC8" s="389" t="s">
        <v>16</v>
      </c>
      <c r="DD8" s="408"/>
      <c r="DE8" s="408"/>
      <c r="DF8" s="408"/>
      <c r="DG8" s="408"/>
      <c r="DH8" s="408"/>
      <c r="DI8" s="408"/>
      <c r="DJ8" s="408"/>
      <c r="DK8" s="412" t="s">
        <v>4</v>
      </c>
      <c r="DL8" s="413"/>
      <c r="DM8" s="413"/>
      <c r="DN8" s="413"/>
      <c r="DO8" s="413"/>
      <c r="DP8" s="413"/>
      <c r="DQ8" s="413"/>
      <c r="DR8" s="414"/>
      <c r="DS8" s="389" t="s">
        <v>6</v>
      </c>
      <c r="DT8" s="408"/>
      <c r="DU8" s="408"/>
      <c r="DV8" s="408"/>
      <c r="DW8" s="408"/>
      <c r="DX8" s="408"/>
      <c r="DY8" s="408"/>
      <c r="DZ8" s="408"/>
      <c r="EA8" s="408"/>
      <c r="EB8" s="408"/>
      <c r="EC8" s="408"/>
      <c r="ED8" s="408"/>
      <c r="EE8" s="405" t="s">
        <v>170</v>
      </c>
      <c r="EF8" s="405"/>
      <c r="EG8" s="405"/>
      <c r="EH8" s="405"/>
      <c r="EI8" s="405"/>
      <c r="EJ8" s="405"/>
      <c r="EK8" s="405"/>
      <c r="EL8" s="405"/>
      <c r="EM8" s="436"/>
      <c r="EN8" s="436"/>
      <c r="EO8" s="436"/>
      <c r="EP8" s="436"/>
      <c r="EQ8" s="405"/>
      <c r="ER8" s="405"/>
      <c r="ES8" s="429" t="s">
        <v>176</v>
      </c>
      <c r="ET8" s="429"/>
      <c r="EU8" s="429"/>
      <c r="EV8" s="429"/>
      <c r="EW8" s="429"/>
      <c r="EX8" s="429"/>
      <c r="EY8" s="404" t="s">
        <v>296</v>
      </c>
      <c r="EZ8" s="405"/>
      <c r="FA8" s="405"/>
      <c r="FB8" s="405"/>
      <c r="FC8" s="405"/>
      <c r="FD8" s="405"/>
      <c r="FE8" s="389" t="s">
        <v>358</v>
      </c>
      <c r="FF8" s="389"/>
      <c r="FG8" s="389"/>
      <c r="FH8" s="389"/>
      <c r="FI8" s="389"/>
      <c r="FJ8" s="389"/>
      <c r="FK8" s="389"/>
      <c r="FL8" s="389"/>
      <c r="FM8" s="389"/>
      <c r="FN8" s="389"/>
      <c r="FO8" s="389"/>
      <c r="FP8" s="389"/>
      <c r="FQ8" s="389"/>
      <c r="FR8" s="389"/>
      <c r="FS8" s="389" t="s">
        <v>207</v>
      </c>
      <c r="FT8" s="408"/>
      <c r="FU8" s="408"/>
      <c r="FV8" s="408"/>
      <c r="FW8" s="408"/>
      <c r="FX8" s="408"/>
      <c r="FY8" s="408"/>
      <c r="FZ8" s="408"/>
      <c r="GA8" s="408"/>
      <c r="GB8" s="408"/>
      <c r="GC8" s="408"/>
      <c r="GD8" s="408"/>
      <c r="GE8" s="408"/>
      <c r="GF8" s="408"/>
      <c r="GG8" s="408"/>
      <c r="GH8" s="408"/>
      <c r="GI8" s="389" t="s">
        <v>192</v>
      </c>
      <c r="GJ8" s="408"/>
      <c r="GK8" s="408"/>
      <c r="GL8" s="408"/>
      <c r="GM8" s="408"/>
      <c r="GN8" s="408"/>
      <c r="GO8" s="408"/>
      <c r="GP8" s="408"/>
      <c r="GQ8" s="408"/>
      <c r="GR8" s="408"/>
      <c r="GS8" s="408"/>
      <c r="GT8" s="408"/>
      <c r="GU8" s="408"/>
      <c r="GV8" s="408"/>
      <c r="GW8" s="408"/>
      <c r="GX8" s="408"/>
      <c r="GY8" s="408"/>
      <c r="GZ8" s="408"/>
      <c r="HA8" s="408"/>
      <c r="HB8" s="408"/>
      <c r="HC8" s="389" t="s">
        <v>15</v>
      </c>
      <c r="HD8" s="408"/>
      <c r="HE8" s="408"/>
      <c r="HF8" s="408"/>
      <c r="HG8" s="408"/>
      <c r="HH8" s="408"/>
      <c r="HI8" s="408"/>
      <c r="HJ8" s="408"/>
      <c r="HK8" s="389" t="s">
        <v>143</v>
      </c>
      <c r="HL8" s="389"/>
      <c r="HM8" s="389"/>
      <c r="HN8" s="389"/>
      <c r="HO8" s="389"/>
      <c r="HP8" s="389"/>
      <c r="HQ8" s="404" t="s">
        <v>185</v>
      </c>
      <c r="HR8" s="405"/>
      <c r="HS8" s="405"/>
      <c r="HT8" s="405"/>
      <c r="HU8" s="405"/>
      <c r="HV8" s="405"/>
      <c r="HW8" s="404" t="s">
        <v>282</v>
      </c>
      <c r="HX8" s="405"/>
      <c r="HY8" s="405"/>
      <c r="HZ8" s="405"/>
      <c r="IA8" s="405"/>
      <c r="IB8" s="405"/>
      <c r="IC8" s="405"/>
      <c r="ID8" s="405"/>
      <c r="IE8" s="405"/>
      <c r="IF8" s="405"/>
      <c r="IG8" s="405"/>
      <c r="IH8" s="405"/>
      <c r="II8" s="444" t="s">
        <v>175</v>
      </c>
      <c r="IJ8" s="445"/>
      <c r="IK8" s="445"/>
      <c r="IL8" s="445"/>
      <c r="IM8" s="445"/>
      <c r="IN8" s="445"/>
      <c r="IO8" s="445"/>
      <c r="IP8" s="445"/>
      <c r="IQ8" s="445"/>
      <c r="IR8" s="445"/>
      <c r="IS8" s="445"/>
      <c r="IT8" s="445"/>
      <c r="IU8" s="445"/>
      <c r="IV8" s="446"/>
      <c r="IW8" s="404" t="s">
        <v>19</v>
      </c>
      <c r="IX8" s="405"/>
      <c r="IY8" s="405"/>
      <c r="IZ8" s="405"/>
      <c r="JA8" s="405"/>
      <c r="JB8" s="405"/>
      <c r="JC8" s="405"/>
      <c r="JD8" s="405"/>
      <c r="JE8" s="436"/>
      <c r="JF8" s="436"/>
      <c r="JG8" s="405"/>
      <c r="JH8" s="405"/>
      <c r="JI8" s="404" t="s">
        <v>201</v>
      </c>
      <c r="JJ8" s="404"/>
      <c r="JK8" s="404"/>
      <c r="JL8" s="404"/>
      <c r="JM8" s="404"/>
      <c r="JN8" s="404"/>
      <c r="JO8" s="404"/>
      <c r="JP8" s="404"/>
      <c r="JQ8" s="404"/>
      <c r="JR8" s="404"/>
      <c r="JS8" s="404"/>
      <c r="JT8" s="404"/>
      <c r="JU8" s="404"/>
      <c r="JV8" s="404"/>
      <c r="JW8" s="404"/>
      <c r="JX8" s="404"/>
      <c r="JY8" s="389" t="s">
        <v>211</v>
      </c>
      <c r="JZ8" s="408"/>
      <c r="KA8" s="408"/>
      <c r="KB8" s="408"/>
      <c r="KC8" s="408"/>
      <c r="KD8" s="408"/>
      <c r="KE8" s="389" t="s">
        <v>210</v>
      </c>
      <c r="KF8" s="389"/>
      <c r="KG8" s="389"/>
      <c r="KH8" s="389"/>
      <c r="KI8" s="389"/>
      <c r="KJ8" s="389"/>
      <c r="KK8" s="389" t="s">
        <v>208</v>
      </c>
      <c r="KL8" s="408"/>
      <c r="KM8" s="408"/>
      <c r="KN8" s="408"/>
      <c r="KO8" s="408"/>
      <c r="KP8" s="408"/>
      <c r="KQ8" s="408" t="s">
        <v>215</v>
      </c>
      <c r="KR8" s="408"/>
      <c r="KS8" s="408"/>
      <c r="KT8" s="408"/>
      <c r="KU8" s="408"/>
      <c r="KV8" s="408"/>
      <c r="KW8" s="408" t="s">
        <v>220</v>
      </c>
      <c r="KX8" s="408"/>
      <c r="KY8" s="408"/>
      <c r="KZ8" s="408"/>
      <c r="LA8" s="477" t="s">
        <v>219</v>
      </c>
      <c r="LB8" s="445"/>
      <c r="LC8" s="445"/>
      <c r="LD8" s="445"/>
      <c r="LE8" s="445"/>
      <c r="LF8" s="478"/>
      <c r="LG8" s="408" t="s">
        <v>249</v>
      </c>
      <c r="LH8" s="408"/>
      <c r="LI8" s="408"/>
      <c r="LJ8" s="408"/>
      <c r="LK8" s="433" t="s">
        <v>300</v>
      </c>
      <c r="LL8" s="434"/>
      <c r="LM8" s="434"/>
      <c r="LN8" s="434"/>
      <c r="LO8" s="434"/>
      <c r="LP8" s="434"/>
      <c r="LQ8" s="434"/>
      <c r="LR8" s="434"/>
      <c r="LS8" s="434"/>
      <c r="LT8" s="434"/>
      <c r="LU8" s="434"/>
      <c r="LV8" s="435"/>
      <c r="LW8" s="408" t="s">
        <v>263</v>
      </c>
      <c r="LX8" s="408"/>
      <c r="LY8" s="408"/>
      <c r="LZ8" s="408"/>
      <c r="MA8" s="408"/>
      <c r="MB8" s="408"/>
      <c r="MC8" s="381" t="s">
        <v>274</v>
      </c>
      <c r="MD8" s="382"/>
      <c r="ME8" s="382"/>
      <c r="MF8" s="382"/>
      <c r="MG8" s="382"/>
      <c r="MH8" s="382"/>
      <c r="MI8" s="382"/>
      <c r="MJ8" s="382"/>
      <c r="MK8" s="382"/>
      <c r="ML8" s="383"/>
      <c r="MM8" s="405" t="s">
        <v>277</v>
      </c>
      <c r="MN8" s="405"/>
      <c r="MO8" s="405"/>
      <c r="MP8" s="405"/>
      <c r="MQ8" s="405"/>
      <c r="MR8" s="405"/>
      <c r="MS8" s="405" t="s">
        <v>280</v>
      </c>
      <c r="MT8" s="405"/>
      <c r="MU8" s="405"/>
      <c r="MV8" s="405"/>
      <c r="MW8" s="408" t="s">
        <v>284</v>
      </c>
      <c r="MX8" s="408"/>
      <c r="MY8" s="408"/>
      <c r="MZ8" s="408"/>
      <c r="NA8" s="381" t="s">
        <v>293</v>
      </c>
      <c r="NB8" s="382"/>
      <c r="NC8" s="382"/>
      <c r="ND8" s="383"/>
      <c r="NE8" s="381" t="s">
        <v>294</v>
      </c>
      <c r="NF8" s="382"/>
      <c r="NG8" s="382"/>
      <c r="NH8" s="383"/>
      <c r="NI8" s="381" t="s">
        <v>314</v>
      </c>
      <c r="NJ8" s="382"/>
      <c r="NK8" s="382"/>
      <c r="NL8" s="383"/>
      <c r="NM8" s="449" t="s">
        <v>317</v>
      </c>
      <c r="NN8" s="382"/>
      <c r="NO8" s="382"/>
      <c r="NP8" s="383"/>
      <c r="NQ8" s="457" t="s">
        <v>348</v>
      </c>
      <c r="NR8" s="458"/>
      <c r="NS8" s="458"/>
      <c r="NT8" s="458"/>
      <c r="NU8" s="458"/>
      <c r="NV8" s="458"/>
      <c r="NW8" s="458"/>
      <c r="NX8" s="458"/>
      <c r="NY8" s="458"/>
      <c r="NZ8" s="458"/>
      <c r="OA8" s="458"/>
      <c r="OB8" s="458"/>
      <c r="OC8" s="458"/>
      <c r="OD8" s="459"/>
      <c r="OE8" s="467" t="s">
        <v>352</v>
      </c>
      <c r="OF8" s="413"/>
      <c r="OG8" s="413"/>
      <c r="OH8" s="413"/>
      <c r="OI8" s="413"/>
      <c r="OJ8" s="413"/>
      <c r="OK8" s="413"/>
      <c r="OL8" s="413"/>
      <c r="OM8" s="413"/>
      <c r="ON8" s="468"/>
      <c r="OO8" s="433" t="s">
        <v>361</v>
      </c>
      <c r="OP8" s="434"/>
      <c r="OQ8" s="434"/>
      <c r="OR8" s="434"/>
      <c r="OS8" s="434"/>
      <c r="OT8" s="434"/>
      <c r="OU8" s="434"/>
      <c r="OV8" s="435"/>
      <c r="OW8" s="381" t="s">
        <v>367</v>
      </c>
      <c r="OX8" s="382"/>
      <c r="OY8" s="382"/>
      <c r="OZ8" s="383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388" t="s">
        <v>161</v>
      </c>
      <c r="D9" s="388"/>
      <c r="E9" s="392" t="s">
        <v>190</v>
      </c>
      <c r="F9" s="392"/>
      <c r="G9" s="392"/>
      <c r="H9" s="388"/>
      <c r="I9" s="388" t="s">
        <v>163</v>
      </c>
      <c r="J9" s="388"/>
      <c r="K9" s="388" t="s">
        <v>239</v>
      </c>
      <c r="L9" s="388"/>
      <c r="M9" s="409" t="s">
        <v>401</v>
      </c>
      <c r="N9" s="410"/>
      <c r="O9" s="418" t="s">
        <v>402</v>
      </c>
      <c r="P9" s="419"/>
      <c r="Q9" s="403" t="s">
        <v>410</v>
      </c>
      <c r="R9" s="403"/>
      <c r="S9" s="392" t="s">
        <v>332</v>
      </c>
      <c r="T9" s="388"/>
      <c r="U9" s="418" t="s">
        <v>312</v>
      </c>
      <c r="V9" s="419"/>
      <c r="W9" s="388" t="s">
        <v>163</v>
      </c>
      <c r="X9" s="388"/>
      <c r="Y9" s="418" t="s">
        <v>404</v>
      </c>
      <c r="Z9" s="419"/>
      <c r="AA9" s="418" t="s">
        <v>372</v>
      </c>
      <c r="AB9" s="419"/>
      <c r="AC9" s="388" t="s">
        <v>163</v>
      </c>
      <c r="AD9" s="388"/>
      <c r="AE9" s="418" t="s">
        <v>267</v>
      </c>
      <c r="AF9" s="419"/>
      <c r="AG9" s="418" t="s">
        <v>256</v>
      </c>
      <c r="AH9" s="419"/>
      <c r="AI9" s="418" t="s">
        <v>257</v>
      </c>
      <c r="AJ9" s="419"/>
      <c r="AK9" s="418" t="s">
        <v>258</v>
      </c>
      <c r="AL9" s="419"/>
      <c r="AM9" s="418" t="s">
        <v>259</v>
      </c>
      <c r="AN9" s="419"/>
      <c r="AO9" s="418" t="s">
        <v>260</v>
      </c>
      <c r="AP9" s="419"/>
      <c r="AQ9" s="418" t="s">
        <v>261</v>
      </c>
      <c r="AR9" s="419"/>
      <c r="AS9" s="418" t="s">
        <v>262</v>
      </c>
      <c r="AT9" s="419"/>
      <c r="AU9" s="388" t="s">
        <v>163</v>
      </c>
      <c r="AV9" s="388"/>
      <c r="AW9" s="388" t="s">
        <v>161</v>
      </c>
      <c r="AX9" s="388"/>
      <c r="AY9" s="388"/>
      <c r="AZ9" s="388"/>
      <c r="BA9" s="392"/>
      <c r="BB9" s="388"/>
      <c r="BC9" s="388" t="s">
        <v>163</v>
      </c>
      <c r="BD9" s="388"/>
      <c r="BE9" s="392" t="s">
        <v>363</v>
      </c>
      <c r="BF9" s="392"/>
      <c r="BG9" s="392" t="s">
        <v>376</v>
      </c>
      <c r="BH9" s="392"/>
      <c r="BI9" s="392" t="s">
        <v>375</v>
      </c>
      <c r="BJ9" s="392"/>
      <c r="BK9" s="423" t="s">
        <v>393</v>
      </c>
      <c r="BL9" s="423"/>
      <c r="BM9" s="392" t="s">
        <v>412</v>
      </c>
      <c r="BN9" s="392"/>
      <c r="BO9" s="399" t="s">
        <v>380</v>
      </c>
      <c r="BP9" s="400"/>
      <c r="BQ9" s="423" t="s">
        <v>407</v>
      </c>
      <c r="BR9" s="423"/>
      <c r="BS9" s="388" t="s">
        <v>163</v>
      </c>
      <c r="BT9" s="388"/>
      <c r="BU9" s="388" t="s">
        <v>161</v>
      </c>
      <c r="BV9" s="388"/>
      <c r="BW9" s="392" t="s">
        <v>178</v>
      </c>
      <c r="BX9" s="392"/>
      <c r="BY9" s="392" t="s">
        <v>186</v>
      </c>
      <c r="BZ9" s="388"/>
      <c r="CA9" s="392" t="s">
        <v>194</v>
      </c>
      <c r="CB9" s="388"/>
      <c r="CC9" s="388" t="s">
        <v>163</v>
      </c>
      <c r="CD9" s="388"/>
      <c r="CE9" s="388" t="s">
        <v>161</v>
      </c>
      <c r="CF9" s="388"/>
      <c r="CG9" s="424" t="s">
        <v>371</v>
      </c>
      <c r="CH9" s="424"/>
      <c r="CI9" s="393" t="s">
        <v>366</v>
      </c>
      <c r="CJ9" s="394"/>
      <c r="CK9" s="395" t="s">
        <v>403</v>
      </c>
      <c r="CL9" s="396"/>
      <c r="CM9" s="395" t="s">
        <v>408</v>
      </c>
      <c r="CN9" s="396"/>
      <c r="CO9" s="388" t="s">
        <v>163</v>
      </c>
      <c r="CP9" s="388"/>
      <c r="CQ9" s="388" t="s">
        <v>161</v>
      </c>
      <c r="CR9" s="388"/>
      <c r="CS9" s="392" t="s">
        <v>323</v>
      </c>
      <c r="CT9" s="392"/>
      <c r="CU9" s="392" t="s">
        <v>308</v>
      </c>
      <c r="CV9" s="392"/>
      <c r="CW9" s="399" t="s">
        <v>399</v>
      </c>
      <c r="CX9" s="400"/>
      <c r="CY9" s="392" t="s">
        <v>324</v>
      </c>
      <c r="CZ9" s="392"/>
      <c r="DA9" s="388" t="s">
        <v>163</v>
      </c>
      <c r="DB9" s="388"/>
      <c r="DC9" s="388" t="s">
        <v>161</v>
      </c>
      <c r="DD9" s="388"/>
      <c r="DE9" s="388"/>
      <c r="DF9" s="388"/>
      <c r="DG9" s="388"/>
      <c r="DH9" s="388"/>
      <c r="DI9" s="388" t="s">
        <v>163</v>
      </c>
      <c r="DJ9" s="388"/>
      <c r="DK9" s="392" t="s">
        <v>166</v>
      </c>
      <c r="DL9" s="388"/>
      <c r="DM9" s="392" t="s">
        <v>167</v>
      </c>
      <c r="DN9" s="388"/>
      <c r="DO9" s="388" t="s">
        <v>168</v>
      </c>
      <c r="DP9" s="388"/>
      <c r="DQ9" s="393" t="s">
        <v>320</v>
      </c>
      <c r="DR9" s="394"/>
      <c r="DS9" s="388" t="s">
        <v>161</v>
      </c>
      <c r="DT9" s="388"/>
      <c r="DU9" s="397" t="s">
        <v>325</v>
      </c>
      <c r="DV9" s="397" t="s">
        <v>325</v>
      </c>
      <c r="DW9" s="392"/>
      <c r="DX9" s="392"/>
      <c r="DY9" s="392"/>
      <c r="DZ9" s="392"/>
      <c r="EA9" s="392"/>
      <c r="EB9" s="392"/>
      <c r="EC9" s="388" t="s">
        <v>163</v>
      </c>
      <c r="ED9" s="388"/>
      <c r="EE9" s="392"/>
      <c r="EF9" s="388"/>
      <c r="EG9" s="392" t="s">
        <v>307</v>
      </c>
      <c r="EH9" s="392"/>
      <c r="EI9" s="401" t="s">
        <v>382</v>
      </c>
      <c r="EJ9" s="402"/>
      <c r="EK9" s="399" t="s">
        <v>399</v>
      </c>
      <c r="EL9" s="400"/>
      <c r="EM9" s="399" t="s">
        <v>398</v>
      </c>
      <c r="EN9" s="400"/>
      <c r="EO9" s="399" t="s">
        <v>377</v>
      </c>
      <c r="EP9" s="400"/>
      <c r="EQ9" s="388" t="s">
        <v>163</v>
      </c>
      <c r="ER9" s="388"/>
      <c r="ES9" s="388" t="s">
        <v>161</v>
      </c>
      <c r="ET9" s="388"/>
      <c r="EU9" s="392"/>
      <c r="EV9" s="388"/>
      <c r="EW9" s="388" t="s">
        <v>163</v>
      </c>
      <c r="EX9" s="388"/>
      <c r="EY9" s="388" t="s">
        <v>161</v>
      </c>
      <c r="EZ9" s="388"/>
      <c r="FA9" s="392" t="s">
        <v>313</v>
      </c>
      <c r="FB9" s="392"/>
      <c r="FC9" s="392" t="s">
        <v>169</v>
      </c>
      <c r="FD9" s="392"/>
      <c r="FE9" s="388"/>
      <c r="FF9" s="388"/>
      <c r="FG9" s="409" t="s">
        <v>366</v>
      </c>
      <c r="FH9" s="410"/>
      <c r="FI9" s="392" t="s">
        <v>298</v>
      </c>
      <c r="FJ9" s="388"/>
      <c r="FK9" s="392" t="s">
        <v>288</v>
      </c>
      <c r="FL9" s="388"/>
      <c r="FM9" s="392" t="s">
        <v>331</v>
      </c>
      <c r="FN9" s="388"/>
      <c r="FO9" s="392"/>
      <c r="FP9" s="392"/>
      <c r="FQ9" s="388" t="s">
        <v>163</v>
      </c>
      <c r="FR9" s="388"/>
      <c r="FS9" s="388" t="s">
        <v>161</v>
      </c>
      <c r="FT9" s="388"/>
      <c r="FU9" s="411" t="s">
        <v>341</v>
      </c>
      <c r="FV9" s="392"/>
      <c r="FW9" s="392" t="s">
        <v>342</v>
      </c>
      <c r="FX9" s="392"/>
      <c r="FY9" s="392" t="s">
        <v>343</v>
      </c>
      <c r="FZ9" s="392"/>
      <c r="GA9" s="392" t="s">
        <v>344</v>
      </c>
      <c r="GB9" s="392"/>
      <c r="GC9" s="392" t="s">
        <v>327</v>
      </c>
      <c r="GD9" s="392"/>
      <c r="GE9" s="392" t="s">
        <v>328</v>
      </c>
      <c r="GF9" s="392"/>
      <c r="GG9" s="388" t="s">
        <v>163</v>
      </c>
      <c r="GH9" s="388"/>
      <c r="GI9" s="388" t="s">
        <v>347</v>
      </c>
      <c r="GJ9" s="388"/>
      <c r="GK9" s="390" t="s">
        <v>236</v>
      </c>
      <c r="GL9" s="391"/>
      <c r="GM9" s="390" t="s">
        <v>394</v>
      </c>
      <c r="GN9" s="391"/>
      <c r="GO9" s="390" t="s">
        <v>395</v>
      </c>
      <c r="GP9" s="391"/>
      <c r="GQ9" s="390" t="s">
        <v>396</v>
      </c>
      <c r="GR9" s="391"/>
      <c r="GS9" s="390" t="s">
        <v>353</v>
      </c>
      <c r="GT9" s="391"/>
      <c r="GU9" s="390" t="s">
        <v>235</v>
      </c>
      <c r="GV9" s="391"/>
      <c r="GW9" s="390" t="s">
        <v>354</v>
      </c>
      <c r="GX9" s="391"/>
      <c r="GY9" s="390" t="s">
        <v>397</v>
      </c>
      <c r="GZ9" s="391"/>
      <c r="HA9" s="388" t="s">
        <v>163</v>
      </c>
      <c r="HB9" s="388"/>
      <c r="HC9" s="388" t="s">
        <v>161</v>
      </c>
      <c r="HD9" s="388"/>
      <c r="HE9" s="392"/>
      <c r="HF9" s="392"/>
      <c r="HG9" s="392"/>
      <c r="HH9" s="388"/>
      <c r="HI9" s="388" t="s">
        <v>163</v>
      </c>
      <c r="HJ9" s="388"/>
      <c r="HK9" s="406" t="s">
        <v>374</v>
      </c>
      <c r="HL9" s="407"/>
      <c r="HM9" s="398" t="s">
        <v>378</v>
      </c>
      <c r="HN9" s="398"/>
      <c r="HO9" s="388" t="s">
        <v>163</v>
      </c>
      <c r="HP9" s="388"/>
      <c r="HQ9" s="403" t="s">
        <v>305</v>
      </c>
      <c r="HR9" s="403"/>
      <c r="HS9" s="403" t="s">
        <v>243</v>
      </c>
      <c r="HT9" s="403"/>
      <c r="HU9" s="388" t="s">
        <v>163</v>
      </c>
      <c r="HV9" s="388"/>
      <c r="HW9" s="388" t="s">
        <v>161</v>
      </c>
      <c r="HX9" s="388"/>
      <c r="HY9" s="392" t="s">
        <v>187</v>
      </c>
      <c r="HZ9" s="388"/>
      <c r="IA9" s="392" t="s">
        <v>188</v>
      </c>
      <c r="IB9" s="388"/>
      <c r="IC9" s="388" t="s">
        <v>218</v>
      </c>
      <c r="ID9" s="388"/>
      <c r="IE9" s="392" t="s">
        <v>319</v>
      </c>
      <c r="IF9" s="392"/>
      <c r="IG9" s="388" t="s">
        <v>163</v>
      </c>
      <c r="IH9" s="388"/>
      <c r="II9" s="393" t="s">
        <v>285</v>
      </c>
      <c r="IJ9" s="394"/>
      <c r="IK9" s="393" t="s">
        <v>289</v>
      </c>
      <c r="IL9" s="394"/>
      <c r="IM9" s="393" t="s">
        <v>290</v>
      </c>
      <c r="IN9" s="394"/>
      <c r="IO9" s="393" t="s">
        <v>333</v>
      </c>
      <c r="IP9" s="394"/>
      <c r="IQ9" s="393"/>
      <c r="IR9" s="394"/>
      <c r="IS9" s="447"/>
      <c r="IT9" s="448"/>
      <c r="IU9" s="447" t="s">
        <v>163</v>
      </c>
      <c r="IV9" s="448"/>
      <c r="IW9" s="388" t="s">
        <v>161</v>
      </c>
      <c r="IX9" s="388"/>
      <c r="IY9" s="442" t="s">
        <v>383</v>
      </c>
      <c r="IZ9" s="443"/>
      <c r="JA9" s="409" t="s">
        <v>308</v>
      </c>
      <c r="JB9" s="410"/>
      <c r="JC9" s="409" t="s">
        <v>290</v>
      </c>
      <c r="JD9" s="410"/>
      <c r="JE9" s="474" t="s">
        <v>411</v>
      </c>
      <c r="JF9" s="475"/>
      <c r="JG9" s="388" t="s">
        <v>163</v>
      </c>
      <c r="JH9" s="388"/>
      <c r="JI9" s="388" t="s">
        <v>345</v>
      </c>
      <c r="JJ9" s="388"/>
      <c r="JK9" s="388" t="s">
        <v>346</v>
      </c>
      <c r="JL9" s="388"/>
      <c r="JM9" s="409" t="s">
        <v>385</v>
      </c>
      <c r="JN9" s="410"/>
      <c r="JO9" s="399" t="s">
        <v>409</v>
      </c>
      <c r="JP9" s="400"/>
      <c r="JQ9" s="392" t="s">
        <v>370</v>
      </c>
      <c r="JR9" s="392"/>
      <c r="JS9" s="392" t="s">
        <v>406</v>
      </c>
      <c r="JT9" s="388"/>
      <c r="JU9" s="442" t="s">
        <v>298</v>
      </c>
      <c r="JV9" s="443"/>
      <c r="JW9" s="388" t="s">
        <v>163</v>
      </c>
      <c r="JX9" s="388"/>
      <c r="JY9" s="388" t="s">
        <v>161</v>
      </c>
      <c r="JZ9" s="388"/>
      <c r="KA9" s="392" t="s">
        <v>308</v>
      </c>
      <c r="KB9" s="388"/>
      <c r="KC9" s="388" t="s">
        <v>163</v>
      </c>
      <c r="KD9" s="388"/>
      <c r="KE9" s="437" t="s">
        <v>306</v>
      </c>
      <c r="KF9" s="438"/>
      <c r="KG9" s="437" t="s">
        <v>287</v>
      </c>
      <c r="KH9" s="438"/>
      <c r="KI9" s="388" t="s">
        <v>163</v>
      </c>
      <c r="KJ9" s="388"/>
      <c r="KK9" s="437" t="s">
        <v>310</v>
      </c>
      <c r="KL9" s="441"/>
      <c r="KM9" s="385" t="s">
        <v>308</v>
      </c>
      <c r="KN9" s="385"/>
      <c r="KO9" s="388" t="s">
        <v>163</v>
      </c>
      <c r="KP9" s="388"/>
      <c r="KQ9" s="403" t="s">
        <v>384</v>
      </c>
      <c r="KR9" s="403"/>
      <c r="KS9" s="476"/>
      <c r="KT9" s="476"/>
      <c r="KU9" s="385" t="s">
        <v>163</v>
      </c>
      <c r="KV9" s="385"/>
      <c r="KW9" s="385" t="s">
        <v>206</v>
      </c>
      <c r="KX9" s="385"/>
      <c r="KY9" s="385" t="s">
        <v>163</v>
      </c>
      <c r="KZ9" s="385"/>
      <c r="LA9" s="479"/>
      <c r="LB9" s="440"/>
      <c r="LC9" s="418"/>
      <c r="LD9" s="419"/>
      <c r="LE9" s="480" t="s">
        <v>163</v>
      </c>
      <c r="LF9" s="481"/>
      <c r="LG9" s="385" t="s">
        <v>206</v>
      </c>
      <c r="LH9" s="385"/>
      <c r="LI9" s="385" t="s">
        <v>163</v>
      </c>
      <c r="LJ9" s="385"/>
      <c r="LK9" s="384" t="s">
        <v>281</v>
      </c>
      <c r="LL9" s="385"/>
      <c r="LM9" s="479" t="s">
        <v>297</v>
      </c>
      <c r="LN9" s="440"/>
      <c r="LO9" s="479" t="s">
        <v>322</v>
      </c>
      <c r="LP9" s="440"/>
      <c r="LQ9" s="439" t="s">
        <v>357</v>
      </c>
      <c r="LR9" s="440"/>
      <c r="LS9" s="482" t="s">
        <v>364</v>
      </c>
      <c r="LT9" s="483"/>
      <c r="LU9" s="385" t="s">
        <v>163</v>
      </c>
      <c r="LV9" s="385"/>
      <c r="LW9" s="384" t="s">
        <v>265</v>
      </c>
      <c r="LX9" s="384"/>
      <c r="LY9" s="384" t="s">
        <v>266</v>
      </c>
      <c r="LZ9" s="384"/>
      <c r="MA9" s="385" t="s">
        <v>202</v>
      </c>
      <c r="MB9" s="385"/>
      <c r="MC9" s="384" t="s">
        <v>379</v>
      </c>
      <c r="MD9" s="384"/>
      <c r="ME9" s="385" t="s">
        <v>330</v>
      </c>
      <c r="MF9" s="385"/>
      <c r="MG9" s="385" t="s">
        <v>392</v>
      </c>
      <c r="MH9" s="385"/>
      <c r="MI9" s="385" t="s">
        <v>360</v>
      </c>
      <c r="MJ9" s="385"/>
      <c r="MK9" s="385" t="s">
        <v>202</v>
      </c>
      <c r="ML9" s="385"/>
      <c r="MM9" s="464" t="s">
        <v>278</v>
      </c>
      <c r="MN9" s="465"/>
      <c r="MO9" s="384" t="s">
        <v>292</v>
      </c>
      <c r="MP9" s="384"/>
      <c r="MQ9" s="385" t="s">
        <v>202</v>
      </c>
      <c r="MR9" s="385"/>
      <c r="MS9" s="384" t="s">
        <v>297</v>
      </c>
      <c r="MT9" s="384"/>
      <c r="MU9" s="385" t="s">
        <v>202</v>
      </c>
      <c r="MV9" s="385"/>
      <c r="MW9" s="384"/>
      <c r="MX9" s="384"/>
      <c r="MY9" s="385" t="s">
        <v>202</v>
      </c>
      <c r="MZ9" s="385"/>
      <c r="NA9" s="463" t="s">
        <v>400</v>
      </c>
      <c r="NB9" s="463"/>
      <c r="NC9" s="385" t="s">
        <v>202</v>
      </c>
      <c r="ND9" s="385"/>
      <c r="NE9" s="384" t="s">
        <v>233</v>
      </c>
      <c r="NF9" s="384"/>
      <c r="NG9" s="385" t="s">
        <v>202</v>
      </c>
      <c r="NH9" s="385"/>
      <c r="NI9" s="384" t="s">
        <v>315</v>
      </c>
      <c r="NJ9" s="384"/>
      <c r="NK9" s="385" t="s">
        <v>202</v>
      </c>
      <c r="NL9" s="385"/>
      <c r="NM9" s="450" t="s">
        <v>318</v>
      </c>
      <c r="NN9" s="384"/>
      <c r="NO9" s="385" t="s">
        <v>202</v>
      </c>
      <c r="NP9" s="385"/>
      <c r="NQ9" s="455" t="s">
        <v>405</v>
      </c>
      <c r="NR9" s="456"/>
      <c r="NS9" s="453" t="s">
        <v>391</v>
      </c>
      <c r="NT9" s="454"/>
      <c r="NU9" s="453" t="s">
        <v>381</v>
      </c>
      <c r="NV9" s="454"/>
      <c r="NW9" s="453" t="s">
        <v>351</v>
      </c>
      <c r="NX9" s="454"/>
      <c r="NY9" s="453" t="s">
        <v>349</v>
      </c>
      <c r="NZ9" s="454"/>
      <c r="OA9" s="399" t="s">
        <v>350</v>
      </c>
      <c r="OB9" s="400"/>
      <c r="OC9" s="451" t="s">
        <v>202</v>
      </c>
      <c r="OD9" s="452"/>
      <c r="OE9" s="469" t="s">
        <v>336</v>
      </c>
      <c r="OF9" s="470"/>
      <c r="OG9" s="469" t="s">
        <v>337</v>
      </c>
      <c r="OH9" s="470"/>
      <c r="OI9" s="469" t="s">
        <v>338</v>
      </c>
      <c r="OJ9" s="470"/>
      <c r="OK9" s="471" t="s">
        <v>368</v>
      </c>
      <c r="OL9" s="470"/>
      <c r="OM9" s="447" t="s">
        <v>202</v>
      </c>
      <c r="ON9" s="448"/>
      <c r="OO9" s="466" t="s">
        <v>362</v>
      </c>
      <c r="OP9" s="466"/>
      <c r="OQ9" s="462" t="s">
        <v>369</v>
      </c>
      <c r="OR9" s="461"/>
      <c r="OS9" s="460" t="s">
        <v>373</v>
      </c>
      <c r="OT9" s="461"/>
      <c r="OU9" s="385" t="s">
        <v>202</v>
      </c>
      <c r="OV9" s="385"/>
      <c r="OW9" s="384"/>
      <c r="OX9" s="384"/>
      <c r="OY9" s="385" t="s">
        <v>202</v>
      </c>
      <c r="OZ9" s="385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9">
        <v>115</v>
      </c>
      <c r="AL11" s="350">
        <v>34.5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>
        <v>46</v>
      </c>
      <c r="BF11" s="74">
        <v>6.5503999999999998</v>
      </c>
      <c r="BG11" s="357">
        <v>8</v>
      </c>
      <c r="BH11" s="358">
        <v>1.1392</v>
      </c>
      <c r="BI11" s="357"/>
      <c r="BJ11" s="358"/>
      <c r="BK11" s="264">
        <v>6</v>
      </c>
      <c r="BL11" s="74">
        <v>0.85440000000000005</v>
      </c>
      <c r="BM11" s="74"/>
      <c r="BN11" s="74"/>
      <c r="BO11" s="74"/>
      <c r="BP11" s="74"/>
      <c r="BQ11" s="74"/>
      <c r="BR11" s="74"/>
      <c r="BS11" s="263">
        <f>BE11+BG11+BI11+BK11+BM11+BO11+BQ11</f>
        <v>60</v>
      </c>
      <c r="BT11" s="74">
        <f>BF11+BH11+BJ11+BL11+BN11+BP11+BR11</f>
        <v>8.5440000000000005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247.40625</v>
      </c>
      <c r="CR11" s="300"/>
      <c r="CS11" s="300"/>
      <c r="CT11" s="274"/>
      <c r="CU11" s="355">
        <v>18.556701030927837</v>
      </c>
      <c r="CV11" s="172"/>
      <c r="CW11" s="301">
        <v>63.814432989690722</v>
      </c>
      <c r="CX11" s="274"/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41.103092783505154</v>
      </c>
      <c r="DL11" s="345">
        <v>13.701030927835051</v>
      </c>
      <c r="DM11" s="373">
        <f>IF((DO11/0.97)&lt;DK11,(DO11/0.97),DK11)</f>
        <v>41.103092783505154</v>
      </c>
      <c r="DN11" s="373">
        <f>IF((DP11/0.97)&lt;DL11,(DP11/0.97),DL11)</f>
        <v>13.701030927835051</v>
      </c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41.24</v>
      </c>
      <c r="EH11" s="375">
        <v>10.31</v>
      </c>
      <c r="EI11" s="87">
        <v>257.73</v>
      </c>
      <c r="EJ11" s="87">
        <v>64.432500000000005</v>
      </c>
      <c r="EK11" s="74">
        <v>113.4</v>
      </c>
      <c r="EL11" s="279">
        <v>28.35</v>
      </c>
      <c r="EM11" s="267"/>
      <c r="EN11" s="267"/>
      <c r="EO11" s="267"/>
      <c r="EP11" s="267"/>
      <c r="EQ11" s="74">
        <f>EE11+EG11+EI11+EK11+EM11+EO11</f>
        <v>412.37</v>
      </c>
      <c r="ER11" s="74">
        <f>EF11+EH11+EJ11+EL11</f>
        <v>103.0925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45</v>
      </c>
      <c r="FB11" s="268"/>
      <c r="FC11" s="106">
        <v>40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6.8</v>
      </c>
      <c r="ID11" s="269">
        <v>1.7</v>
      </c>
      <c r="IE11" s="184"/>
      <c r="IF11" s="74"/>
      <c r="IG11" s="74">
        <f>HW11+HY11+IA11+IC11+IE11</f>
        <v>6.8</v>
      </c>
      <c r="IH11" s="74">
        <f>HX11+HZ11+IB11+ID11+IF11</f>
        <v>1.7</v>
      </c>
      <c r="II11" s="74">
        <v>205</v>
      </c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205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/>
      <c r="JC11" s="67">
        <v>10.31</v>
      </c>
      <c r="JD11" s="67"/>
      <c r="JE11" s="347">
        <v>5.15</v>
      </c>
      <c r="JF11" s="347"/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/>
      <c r="LM11" s="75">
        <v>24.02</v>
      </c>
      <c r="LN11" s="368"/>
      <c r="LO11" s="75">
        <v>6.5750000000000002</v>
      </c>
      <c r="LP11" s="369"/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1">
        <v>0</v>
      </c>
      <c r="MN11" s="371"/>
      <c r="MO11" s="371">
        <v>0</v>
      </c>
      <c r="MP11" s="371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03">
        <v>0</v>
      </c>
      <c r="NR11" s="303"/>
      <c r="NS11" s="270">
        <v>0</v>
      </c>
      <c r="NT11" s="270"/>
      <c r="NU11" s="270">
        <v>0</v>
      </c>
      <c r="NV11" s="270"/>
      <c r="NW11" s="270">
        <v>0</v>
      </c>
      <c r="NX11" s="270"/>
      <c r="NY11" s="270">
        <v>0</v>
      </c>
      <c r="NZ11" s="270"/>
      <c r="OA11" s="270">
        <v>0</v>
      </c>
      <c r="OB11" s="2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2">
        <v>0</v>
      </c>
      <c r="OP11" s="270"/>
      <c r="OQ11" s="372">
        <v>0</v>
      </c>
      <c r="OR11" s="270"/>
      <c r="OS11" s="372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9">
        <v>115</v>
      </c>
      <c r="AL12" s="350">
        <v>34.5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115</v>
      </c>
      <c r="AV12" s="70">
        <f t="shared" si="2"/>
        <v>34.5</v>
      </c>
      <c r="AW12" s="74">
        <v>2</v>
      </c>
      <c r="AX12" s="74">
        <v>0.85</v>
      </c>
      <c r="AY12" s="337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>
        <v>46</v>
      </c>
      <c r="BF12" s="74">
        <v>6.5503999999999998</v>
      </c>
      <c r="BG12" s="357">
        <v>8</v>
      </c>
      <c r="BH12" s="358">
        <v>1.1392</v>
      </c>
      <c r="BI12" s="357"/>
      <c r="BJ12" s="358"/>
      <c r="BK12" s="264">
        <v>6</v>
      </c>
      <c r="BL12" s="74">
        <v>0.85440000000000005</v>
      </c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60</v>
      </c>
      <c r="BT12" s="74">
        <f t="shared" ref="BT12:BT75" si="20">BF12+BH12+BJ12+BL12+BN12+BP12+BR12</f>
        <v>8.5440000000000005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247.40625</v>
      </c>
      <c r="CR12" s="300"/>
      <c r="CS12" s="300"/>
      <c r="CT12" s="274"/>
      <c r="CU12" s="355">
        <v>18.556701030927837</v>
      </c>
      <c r="CV12" s="172"/>
      <c r="CW12" s="301">
        <v>63.814432989690722</v>
      </c>
      <c r="CX12" s="274"/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41.103092783505154</v>
      </c>
      <c r="DL12" s="345">
        <v>13.701030927835051</v>
      </c>
      <c r="DM12" s="373">
        <f t="shared" ref="DM12:DN75" si="27">IF((DO12/0.97)&lt;DK12,(DO12/0.97),DK12)</f>
        <v>41.103092783505154</v>
      </c>
      <c r="DN12" s="373">
        <f t="shared" si="27"/>
        <v>13.701030927835051</v>
      </c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8">DS12+DU12+DW12+DY12+EA12</f>
        <v>0</v>
      </c>
      <c r="ED12" s="74">
        <f t="shared" si="28"/>
        <v>0</v>
      </c>
      <c r="EE12" s="70"/>
      <c r="EF12" s="70"/>
      <c r="EG12" s="71">
        <v>41.24</v>
      </c>
      <c r="EH12" s="375">
        <v>10.31</v>
      </c>
      <c r="EI12" s="87">
        <v>257.73</v>
      </c>
      <c r="EJ12" s="87">
        <v>64.432500000000005</v>
      </c>
      <c r="EK12" s="74">
        <v>113.4</v>
      </c>
      <c r="EL12" s="279">
        <v>28.35</v>
      </c>
      <c r="EM12" s="267"/>
      <c r="EN12" s="267"/>
      <c r="EO12" s="267"/>
      <c r="EP12" s="267"/>
      <c r="EQ12" s="74">
        <f t="shared" ref="EQ12:EQ75" si="29">EE12+EG12+EI12+EK12+EM12+EO12</f>
        <v>412.37</v>
      </c>
      <c r="ER12" s="74">
        <f t="shared" ref="ER12:ER43" si="30">EF12+EH12+EJ12+EL12</f>
        <v>103.0925</v>
      </c>
      <c r="ES12" s="172"/>
      <c r="ET12" s="172"/>
      <c r="EU12" s="280"/>
      <c r="EV12" s="280"/>
      <c r="EW12" s="70">
        <f t="shared" ref="EW12:EW75" si="31">ES12+EU12</f>
        <v>0</v>
      </c>
      <c r="EX12" s="70">
        <f t="shared" ref="EX12:EX75" si="32">ET12+EV12</f>
        <v>0</v>
      </c>
      <c r="EY12" s="74"/>
      <c r="EZ12" s="74"/>
      <c r="FA12" s="353">
        <v>45</v>
      </c>
      <c r="FB12" s="268"/>
      <c r="FC12" s="106">
        <v>40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3">FG12+FI12+FK12+FM12+FO12</f>
        <v>0</v>
      </c>
      <c r="FR12" s="74">
        <f t="shared" ref="FR12:FR75" si="34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5">FS12+FW12+FY12+FU12+GA12+GC12+GE12</f>
        <v>0</v>
      </c>
      <c r="GH12" s="74">
        <f t="shared" ref="GH12:GH75" si="36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7">HK12+HM12</f>
        <v>0</v>
      </c>
      <c r="HP12" s="74">
        <f t="shared" ref="HP12:HP75" si="38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9">HQ12</f>
        <v>505</v>
      </c>
      <c r="HV12" s="74">
        <f t="shared" ref="HV12:HV75" si="40">HR12</f>
        <v>0</v>
      </c>
      <c r="HW12" s="74"/>
      <c r="HX12" s="74"/>
      <c r="HY12" s="303"/>
      <c r="HZ12" s="303"/>
      <c r="IA12" s="89"/>
      <c r="IB12" s="87"/>
      <c r="IC12" s="172">
        <v>6.8</v>
      </c>
      <c r="ID12" s="269">
        <v>1.7</v>
      </c>
      <c r="IE12" s="184"/>
      <c r="IF12" s="184"/>
      <c r="IG12" s="74">
        <f t="shared" ref="IG12:IG75" si="41">HW12+HY12+IA12+IC12+IE12</f>
        <v>6.8</v>
      </c>
      <c r="IH12" s="74">
        <f t="shared" ref="IH12:IH75" si="42">HX12+HZ12+IB12+ID12+IF12</f>
        <v>1.7</v>
      </c>
      <c r="II12" s="74">
        <v>205</v>
      </c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205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/>
      <c r="JC12" s="67">
        <v>10.31</v>
      </c>
      <c r="JD12" s="67"/>
      <c r="JE12" s="347">
        <v>5.15</v>
      </c>
      <c r="JF12" s="347"/>
      <c r="JG12" s="74">
        <f t="shared" ref="JG12:JG75" si="43">IW12+IY12+JA12+JC12+JE12</f>
        <v>25.770000000000003</v>
      </c>
      <c r="JH12" s="74">
        <f t="shared" ref="JH12:JH75" si="44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5">JY12+KA12</f>
        <v>0</v>
      </c>
      <c r="KD12" s="74">
        <f t="shared" ref="KD12:KD75" si="46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7">KK12+KM12</f>
        <v>0</v>
      </c>
      <c r="KP12" s="70">
        <f t="shared" si="47"/>
        <v>0</v>
      </c>
      <c r="KQ12" s="264"/>
      <c r="KR12" s="70"/>
      <c r="KS12" s="70"/>
      <c r="KT12" s="70"/>
      <c r="KU12" s="114">
        <f t="shared" ref="KU12:KU75" si="48">KQ12+KS12</f>
        <v>0</v>
      </c>
      <c r="KV12" s="114">
        <f t="shared" ref="KV12:KV75" si="49">KR12+KT12</f>
        <v>0</v>
      </c>
      <c r="KW12" s="70"/>
      <c r="KX12" s="70"/>
      <c r="KY12" s="70">
        <f t="shared" ref="KY12:KY75" si="50">KW12</f>
        <v>0</v>
      </c>
      <c r="KZ12" s="70">
        <f t="shared" ref="KZ12:KZ75" si="51">KX12</f>
        <v>0</v>
      </c>
      <c r="LA12" s="70"/>
      <c r="LB12" s="70"/>
      <c r="LC12" s="70"/>
      <c r="LD12" s="70"/>
      <c r="LE12" s="70">
        <f t="shared" ref="LE12:LE75" si="52">LA12+LC12</f>
        <v>0</v>
      </c>
      <c r="LF12" s="70">
        <f t="shared" ref="LF12:LF75" si="53">LD12+LB12</f>
        <v>0</v>
      </c>
      <c r="LG12" s="70"/>
      <c r="LH12" s="70"/>
      <c r="LI12" s="70">
        <f t="shared" ref="LI12:LI75" si="54">LG12</f>
        <v>0</v>
      </c>
      <c r="LJ12" s="70">
        <f t="shared" ref="LJ12:LJ75" si="55">LH12</f>
        <v>0</v>
      </c>
      <c r="LK12" s="67">
        <v>24.2</v>
      </c>
      <c r="LL12" s="269"/>
      <c r="LM12" s="75">
        <v>24.02</v>
      </c>
      <c r="LN12" s="368"/>
      <c r="LO12" s="75">
        <v>6.5750000000000002</v>
      </c>
      <c r="LP12" s="370"/>
      <c r="LQ12" s="130"/>
      <c r="LR12" s="271"/>
      <c r="LS12" s="271"/>
      <c r="LT12" s="271"/>
      <c r="LU12" s="70">
        <f t="shared" ref="LU12:LU43" si="56">LO12+LM12+LK12+LQ12</f>
        <v>54.795000000000002</v>
      </c>
      <c r="LV12" s="70">
        <f t="shared" ref="LV12:LV75" si="57">LP12+LN12+LL12+LT12</f>
        <v>0</v>
      </c>
      <c r="LW12" s="130"/>
      <c r="LX12" s="70"/>
      <c r="LY12" s="70"/>
      <c r="LZ12" s="70"/>
      <c r="MA12" s="70">
        <f t="shared" ref="MA12:MA75" si="58">LW12+LY12</f>
        <v>0</v>
      </c>
      <c r="MB12" s="70">
        <f t="shared" ref="MB12:MB75" si="59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60">MC12+ME12+MG12+MI12</f>
        <v>0</v>
      </c>
      <c r="ML12" s="70">
        <f t="shared" ref="ML12:ML75" si="61">MF12+MD12+MH12+MJ12</f>
        <v>0</v>
      </c>
      <c r="MM12" s="371">
        <v>0</v>
      </c>
      <c r="MN12" s="371"/>
      <c r="MO12" s="371">
        <v>0</v>
      </c>
      <c r="MP12" s="371"/>
      <c r="MQ12" s="70">
        <f t="shared" ref="MQ12:MQ75" si="62">MM12+MO12</f>
        <v>0</v>
      </c>
      <c r="MR12" s="70">
        <f t="shared" ref="MR12:MR75" si="63">MN12+MP12</f>
        <v>0</v>
      </c>
      <c r="MS12" s="70"/>
      <c r="MT12" s="70"/>
      <c r="MU12" s="70">
        <f t="shared" ref="MU12:MU75" si="64">MS12</f>
        <v>0</v>
      </c>
      <c r="MV12" s="70">
        <f t="shared" ref="MV12:MV75" si="65">MT12</f>
        <v>0</v>
      </c>
      <c r="MW12" s="70"/>
      <c r="MX12" s="70"/>
      <c r="MY12" s="70">
        <f t="shared" ref="MY12:MY75" si="66">MW12</f>
        <v>0</v>
      </c>
      <c r="MZ12" s="70">
        <f t="shared" ref="MZ12:MZ75" si="67">MX12</f>
        <v>0</v>
      </c>
      <c r="NA12" s="305"/>
      <c r="NB12" s="344"/>
      <c r="NC12" s="70">
        <f t="shared" ref="NC12:NC75" si="68">NA12</f>
        <v>0</v>
      </c>
      <c r="ND12" s="70">
        <f t="shared" ref="ND12:ND75" si="69">NB12</f>
        <v>0</v>
      </c>
      <c r="NE12" s="172"/>
      <c r="NF12" s="172"/>
      <c r="NG12" s="172">
        <f t="shared" ref="NG12:NG75" si="70">NE12</f>
        <v>0</v>
      </c>
      <c r="NH12" s="172">
        <f t="shared" ref="NH12:NH75" si="71">NF12</f>
        <v>0</v>
      </c>
      <c r="NI12" s="172"/>
      <c r="NJ12" s="172"/>
      <c r="NK12" s="172">
        <f t="shared" ref="NK12:NK75" si="72">NI12</f>
        <v>0</v>
      </c>
      <c r="NL12" s="172">
        <f t="shared" ref="NL12:NL75" si="73">NJ12</f>
        <v>0</v>
      </c>
      <c r="NM12" s="264"/>
      <c r="NN12" s="172"/>
      <c r="NO12" s="172">
        <f t="shared" ref="NO12:NO75" si="74">NM12</f>
        <v>0</v>
      </c>
      <c r="NP12" s="172">
        <f t="shared" ref="NP12:NP75" si="75">NN12</f>
        <v>0</v>
      </c>
      <c r="NQ12" s="303">
        <v>0</v>
      </c>
      <c r="NR12" s="303"/>
      <c r="NS12" s="270">
        <v>0</v>
      </c>
      <c r="NT12" s="270"/>
      <c r="NU12" s="270">
        <v>0</v>
      </c>
      <c r="NV12" s="270"/>
      <c r="NW12" s="270">
        <v>0</v>
      </c>
      <c r="NX12" s="270"/>
      <c r="NY12" s="270">
        <v>0</v>
      </c>
      <c r="NZ12" s="270"/>
      <c r="OA12" s="270">
        <v>0</v>
      </c>
      <c r="OB12" s="270"/>
      <c r="OC12" s="70">
        <f t="shared" ref="OC12:OC75" si="76">NS12+NU12+NW12+OA12+NQ12+NY12</f>
        <v>0</v>
      </c>
      <c r="OD12" s="70">
        <f t="shared" ref="OD12:OD75" si="77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8">OE12+OG12+OI12+OK12</f>
        <v>0</v>
      </c>
      <c r="ON12" s="70">
        <f t="shared" ref="ON12:ON75" si="79">OF12+OH12+OJ12+OL12</f>
        <v>0</v>
      </c>
      <c r="OO12" s="372">
        <v>0</v>
      </c>
      <c r="OP12" s="270"/>
      <c r="OQ12" s="372">
        <v>0</v>
      </c>
      <c r="OR12" s="270"/>
      <c r="OS12" s="372">
        <v>0</v>
      </c>
      <c r="OT12" s="270"/>
      <c r="OU12" s="172">
        <f t="shared" ref="OU12:OU43" si="80">OO12+OQ12</f>
        <v>0</v>
      </c>
      <c r="OV12" s="172">
        <f t="shared" ref="OV12:OV75" si="81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9">
        <v>115</v>
      </c>
      <c r="AL13" s="350">
        <v>34.5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115</v>
      </c>
      <c r="AV13" s="70">
        <f t="shared" si="2"/>
        <v>34.5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>
        <v>46</v>
      </c>
      <c r="BF13" s="74">
        <v>6.5503999999999998</v>
      </c>
      <c r="BG13" s="357">
        <v>8</v>
      </c>
      <c r="BH13" s="358">
        <v>1.1392</v>
      </c>
      <c r="BI13" s="357"/>
      <c r="BJ13" s="358"/>
      <c r="BK13" s="264">
        <v>6</v>
      </c>
      <c r="BL13" s="74">
        <v>0.85440000000000005</v>
      </c>
      <c r="BM13" s="74"/>
      <c r="BN13" s="74"/>
      <c r="BO13" s="74"/>
      <c r="BP13" s="74"/>
      <c r="BQ13" s="74"/>
      <c r="BR13" s="74"/>
      <c r="BS13" s="263">
        <f t="shared" si="19"/>
        <v>60</v>
      </c>
      <c r="BT13" s="74">
        <f t="shared" si="20"/>
        <v>8.5440000000000005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247.40625</v>
      </c>
      <c r="CR13" s="300"/>
      <c r="CS13" s="300"/>
      <c r="CT13" s="274"/>
      <c r="CU13" s="355">
        <v>18.556701030927837</v>
      </c>
      <c r="CV13" s="172"/>
      <c r="CW13" s="301">
        <v>63.814432989690722</v>
      </c>
      <c r="CX13" s="274"/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41.103092783505197</v>
      </c>
      <c r="DL13" s="345">
        <v>13.701030927835101</v>
      </c>
      <c r="DM13" s="373">
        <f t="shared" si="27"/>
        <v>41.103092783505197</v>
      </c>
      <c r="DN13" s="373">
        <f t="shared" si="27"/>
        <v>13.701030927835101</v>
      </c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8"/>
        <v>0</v>
      </c>
      <c r="ED13" s="74">
        <f>DT13+DV13+DX13+DZ13+EB13</f>
        <v>0</v>
      </c>
      <c r="EE13" s="70"/>
      <c r="EF13" s="70"/>
      <c r="EG13" s="71">
        <v>41.24</v>
      </c>
      <c r="EH13" s="375">
        <v>10.31</v>
      </c>
      <c r="EI13" s="87">
        <v>257.73</v>
      </c>
      <c r="EJ13" s="87">
        <v>64.432500000000005</v>
      </c>
      <c r="EK13" s="74">
        <v>113.4</v>
      </c>
      <c r="EL13" s="279">
        <v>28.35</v>
      </c>
      <c r="EM13" s="267"/>
      <c r="EN13" s="267"/>
      <c r="EO13" s="267"/>
      <c r="EP13" s="267"/>
      <c r="EQ13" s="74">
        <f t="shared" si="29"/>
        <v>412.37</v>
      </c>
      <c r="ER13" s="74">
        <f t="shared" si="30"/>
        <v>103.0925</v>
      </c>
      <c r="ES13" s="172"/>
      <c r="ET13" s="172"/>
      <c r="EU13" s="280"/>
      <c r="EV13" s="280"/>
      <c r="EW13" s="70">
        <f t="shared" si="31"/>
        <v>0</v>
      </c>
      <c r="EX13" s="70">
        <f t="shared" si="32"/>
        <v>0</v>
      </c>
      <c r="EY13" s="74"/>
      <c r="EZ13" s="74"/>
      <c r="FA13" s="353">
        <v>45</v>
      </c>
      <c r="FB13" s="268"/>
      <c r="FC13" s="106">
        <v>40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3"/>
        <v>0</v>
      </c>
      <c r="FR13" s="74">
        <f t="shared" si="34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5"/>
        <v>0</v>
      </c>
      <c r="GH13" s="74">
        <f t="shared" si="36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7"/>
        <v>0</v>
      </c>
      <c r="HP13" s="74">
        <f t="shared" si="38"/>
        <v>0</v>
      </c>
      <c r="HQ13" s="298">
        <v>475</v>
      </c>
      <c r="HR13" s="67"/>
      <c r="HS13" s="298">
        <v>475</v>
      </c>
      <c r="HT13" s="74"/>
      <c r="HU13" s="74">
        <f t="shared" si="39"/>
        <v>475</v>
      </c>
      <c r="HV13" s="74">
        <f t="shared" si="40"/>
        <v>0</v>
      </c>
      <c r="HW13" s="74"/>
      <c r="HX13" s="74"/>
      <c r="HY13" s="303"/>
      <c r="HZ13" s="303"/>
      <c r="IA13" s="89"/>
      <c r="IB13" s="87"/>
      <c r="IC13" s="172">
        <v>6.8</v>
      </c>
      <c r="ID13" s="269">
        <v>1.7</v>
      </c>
      <c r="IE13" s="184"/>
      <c r="IF13" s="184"/>
      <c r="IG13" s="74">
        <f t="shared" si="41"/>
        <v>6.8</v>
      </c>
      <c r="IH13" s="74">
        <f t="shared" si="42"/>
        <v>1.7</v>
      </c>
      <c r="II13" s="74">
        <v>205</v>
      </c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205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/>
      <c r="JC13" s="67">
        <v>10.31</v>
      </c>
      <c r="JD13" s="67"/>
      <c r="JE13" s="347">
        <v>5.15</v>
      </c>
      <c r="JF13" s="347"/>
      <c r="JG13" s="74">
        <f t="shared" si="43"/>
        <v>25.770000000000003</v>
      </c>
      <c r="JH13" s="74">
        <f t="shared" si="44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2">JI13+JK13+JM13+JO13+JQ13+JS13+JU13</f>
        <v>50.796300000000002</v>
      </c>
      <c r="JX13" s="74">
        <f t="shared" ref="JX13:JX75" si="83">JJ13+JL13+JN13+JP13+JR13+JT13+JV13</f>
        <v>10</v>
      </c>
      <c r="JY13" s="74"/>
      <c r="JZ13" s="74"/>
      <c r="KA13" s="67"/>
      <c r="KB13" s="67"/>
      <c r="KC13" s="74">
        <f t="shared" si="45"/>
        <v>0</v>
      </c>
      <c r="KD13" s="74">
        <f t="shared" si="46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7"/>
        <v>0</v>
      </c>
      <c r="KP13" s="70">
        <f t="shared" si="47"/>
        <v>0</v>
      </c>
      <c r="KQ13" s="264"/>
      <c r="KR13" s="70"/>
      <c r="KS13" s="70"/>
      <c r="KT13" s="70"/>
      <c r="KU13" s="114">
        <f t="shared" si="48"/>
        <v>0</v>
      </c>
      <c r="KV13" s="114">
        <f t="shared" si="49"/>
        <v>0</v>
      </c>
      <c r="KW13" s="70"/>
      <c r="KX13" s="70"/>
      <c r="KY13" s="70">
        <f t="shared" si="50"/>
        <v>0</v>
      </c>
      <c r="KZ13" s="70">
        <f t="shared" si="51"/>
        <v>0</v>
      </c>
      <c r="LA13" s="70"/>
      <c r="LB13" s="70"/>
      <c r="LC13" s="70"/>
      <c r="LD13" s="70"/>
      <c r="LE13" s="70">
        <f t="shared" si="52"/>
        <v>0</v>
      </c>
      <c r="LF13" s="70">
        <f t="shared" si="53"/>
        <v>0</v>
      </c>
      <c r="LG13" s="70"/>
      <c r="LH13" s="70"/>
      <c r="LI13" s="70">
        <f t="shared" si="54"/>
        <v>0</v>
      </c>
      <c r="LJ13" s="70">
        <f t="shared" si="55"/>
        <v>0</v>
      </c>
      <c r="LK13" s="67">
        <v>24.2</v>
      </c>
      <c r="LL13" s="269"/>
      <c r="LM13" s="75">
        <v>24.02</v>
      </c>
      <c r="LN13" s="368"/>
      <c r="LO13" s="75">
        <v>6.5750000000000002</v>
      </c>
      <c r="LP13" s="370"/>
      <c r="LQ13" s="130"/>
      <c r="LR13" s="271"/>
      <c r="LS13" s="271"/>
      <c r="LT13" s="271"/>
      <c r="LU13" s="70">
        <f t="shared" si="56"/>
        <v>54.795000000000002</v>
      </c>
      <c r="LV13" s="70">
        <f t="shared" si="57"/>
        <v>0</v>
      </c>
      <c r="LW13" s="130"/>
      <c r="LX13" s="70"/>
      <c r="LY13" s="70"/>
      <c r="LZ13" s="70"/>
      <c r="MA13" s="70">
        <f t="shared" si="58"/>
        <v>0</v>
      </c>
      <c r="MB13" s="70">
        <f t="shared" si="59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60"/>
        <v>0</v>
      </c>
      <c r="ML13" s="70">
        <f t="shared" si="61"/>
        <v>0</v>
      </c>
      <c r="MM13" s="371">
        <v>0</v>
      </c>
      <c r="MN13" s="371"/>
      <c r="MO13" s="371">
        <v>0</v>
      </c>
      <c r="MP13" s="371"/>
      <c r="MQ13" s="70">
        <f t="shared" si="62"/>
        <v>0</v>
      </c>
      <c r="MR13" s="70">
        <f t="shared" si="63"/>
        <v>0</v>
      </c>
      <c r="MS13" s="70"/>
      <c r="MT13" s="70"/>
      <c r="MU13" s="70">
        <f t="shared" si="64"/>
        <v>0</v>
      </c>
      <c r="MV13" s="70">
        <f t="shared" si="65"/>
        <v>0</v>
      </c>
      <c r="MW13" s="70"/>
      <c r="MX13" s="70"/>
      <c r="MY13" s="70">
        <f t="shared" si="66"/>
        <v>0</v>
      </c>
      <c r="MZ13" s="70">
        <f t="shared" si="67"/>
        <v>0</v>
      </c>
      <c r="NA13" s="305"/>
      <c r="NB13" s="344"/>
      <c r="NC13" s="70">
        <f t="shared" si="68"/>
        <v>0</v>
      </c>
      <c r="ND13" s="70">
        <f t="shared" si="69"/>
        <v>0</v>
      </c>
      <c r="NE13" s="172"/>
      <c r="NF13" s="172"/>
      <c r="NG13" s="172">
        <f t="shared" si="70"/>
        <v>0</v>
      </c>
      <c r="NH13" s="172">
        <f t="shared" si="71"/>
        <v>0</v>
      </c>
      <c r="NI13" s="172"/>
      <c r="NJ13" s="172"/>
      <c r="NK13" s="172">
        <f t="shared" si="72"/>
        <v>0</v>
      </c>
      <c r="NL13" s="172">
        <f t="shared" si="73"/>
        <v>0</v>
      </c>
      <c r="NM13" s="264"/>
      <c r="NN13" s="172"/>
      <c r="NO13" s="172">
        <f t="shared" si="74"/>
        <v>0</v>
      </c>
      <c r="NP13" s="172">
        <f t="shared" si="75"/>
        <v>0</v>
      </c>
      <c r="NQ13" s="303">
        <v>0</v>
      </c>
      <c r="NR13" s="303"/>
      <c r="NS13" s="270">
        <v>0</v>
      </c>
      <c r="NT13" s="270"/>
      <c r="NU13" s="270">
        <v>0</v>
      </c>
      <c r="NV13" s="270"/>
      <c r="NW13" s="270">
        <v>0</v>
      </c>
      <c r="NX13" s="270"/>
      <c r="NY13" s="270">
        <v>0</v>
      </c>
      <c r="NZ13" s="270"/>
      <c r="OA13" s="270">
        <v>0</v>
      </c>
      <c r="OB13" s="270"/>
      <c r="OC13" s="70">
        <f t="shared" si="76"/>
        <v>0</v>
      </c>
      <c r="OD13" s="70">
        <f t="shared" si="77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8"/>
        <v>0</v>
      </c>
      <c r="ON13" s="70">
        <f t="shared" si="79"/>
        <v>0</v>
      </c>
      <c r="OO13" s="372">
        <v>0</v>
      </c>
      <c r="OP13" s="270"/>
      <c r="OQ13" s="372">
        <v>0</v>
      </c>
      <c r="OR13" s="270"/>
      <c r="OS13" s="372">
        <v>0</v>
      </c>
      <c r="OT13" s="270"/>
      <c r="OU13" s="172">
        <f t="shared" si="80"/>
        <v>0</v>
      </c>
      <c r="OV13" s="172">
        <f t="shared" si="81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9">
        <v>115</v>
      </c>
      <c r="AL14" s="350">
        <v>34.5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115</v>
      </c>
      <c r="AV14" s="70">
        <f t="shared" si="2"/>
        <v>34.5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>
        <v>46</v>
      </c>
      <c r="BF14" s="74">
        <v>6.5503999999999998</v>
      </c>
      <c r="BG14" s="357">
        <v>8</v>
      </c>
      <c r="BH14" s="358">
        <v>1.1392</v>
      </c>
      <c r="BI14" s="357"/>
      <c r="BJ14" s="358"/>
      <c r="BK14" s="264">
        <v>6</v>
      </c>
      <c r="BL14" s="74">
        <v>0.85440000000000005</v>
      </c>
      <c r="BM14" s="74"/>
      <c r="BN14" s="74"/>
      <c r="BO14" s="74"/>
      <c r="BP14" s="74"/>
      <c r="BQ14" s="74"/>
      <c r="BR14" s="74"/>
      <c r="BS14" s="263">
        <f t="shared" si="19"/>
        <v>60</v>
      </c>
      <c r="BT14" s="74">
        <f t="shared" si="20"/>
        <v>8.5440000000000005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247.40625</v>
      </c>
      <c r="CR14" s="300"/>
      <c r="CS14" s="300"/>
      <c r="CT14" s="274"/>
      <c r="CU14" s="355">
        <v>18.556701030927837</v>
      </c>
      <c r="CV14" s="172"/>
      <c r="CW14" s="301">
        <v>63.814432989690722</v>
      </c>
      <c r="CX14" s="274"/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41.103092783505197</v>
      </c>
      <c r="DL14" s="345">
        <v>13.701030927835101</v>
      </c>
      <c r="DM14" s="373">
        <f t="shared" si="27"/>
        <v>41.103092783505197</v>
      </c>
      <c r="DN14" s="373">
        <f t="shared" si="27"/>
        <v>13.701030927835101</v>
      </c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8"/>
        <v>0</v>
      </c>
      <c r="ED14" s="74">
        <f t="shared" si="28"/>
        <v>0</v>
      </c>
      <c r="EE14" s="70"/>
      <c r="EF14" s="70"/>
      <c r="EG14" s="71">
        <v>41.24</v>
      </c>
      <c r="EH14" s="375">
        <v>10.31</v>
      </c>
      <c r="EI14" s="87">
        <v>257.73</v>
      </c>
      <c r="EJ14" s="87">
        <v>64.432500000000005</v>
      </c>
      <c r="EK14" s="74">
        <v>113.4</v>
      </c>
      <c r="EL14" s="279">
        <v>28.35</v>
      </c>
      <c r="EM14" s="267"/>
      <c r="EN14" s="267"/>
      <c r="EO14" s="267"/>
      <c r="EP14" s="267"/>
      <c r="EQ14" s="74">
        <f t="shared" si="29"/>
        <v>412.37</v>
      </c>
      <c r="ER14" s="74">
        <f t="shared" si="30"/>
        <v>103.0925</v>
      </c>
      <c r="ES14" s="172"/>
      <c r="ET14" s="172"/>
      <c r="EU14" s="280"/>
      <c r="EV14" s="280"/>
      <c r="EW14" s="70">
        <f t="shared" si="31"/>
        <v>0</v>
      </c>
      <c r="EX14" s="70">
        <f t="shared" si="32"/>
        <v>0</v>
      </c>
      <c r="EY14" s="74"/>
      <c r="EZ14" s="74"/>
      <c r="FA14" s="353">
        <v>45</v>
      </c>
      <c r="FB14" s="268"/>
      <c r="FC14" s="106">
        <v>40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3"/>
        <v>0</v>
      </c>
      <c r="FR14" s="74">
        <f t="shared" si="34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5"/>
        <v>0</v>
      </c>
      <c r="GH14" s="74">
        <f t="shared" si="36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7"/>
        <v>0</v>
      </c>
      <c r="HP14" s="74">
        <f t="shared" si="38"/>
        <v>0</v>
      </c>
      <c r="HQ14" s="298">
        <v>445</v>
      </c>
      <c r="HR14" s="67"/>
      <c r="HS14" s="298">
        <v>445</v>
      </c>
      <c r="HT14" s="74"/>
      <c r="HU14" s="74">
        <f t="shared" si="39"/>
        <v>445</v>
      </c>
      <c r="HV14" s="74">
        <f t="shared" si="40"/>
        <v>0</v>
      </c>
      <c r="HW14" s="74"/>
      <c r="HX14" s="74"/>
      <c r="HY14" s="303"/>
      <c r="HZ14" s="303"/>
      <c r="IA14" s="89"/>
      <c r="IB14" s="87"/>
      <c r="IC14" s="172">
        <v>6.8</v>
      </c>
      <c r="ID14" s="269">
        <v>1.7</v>
      </c>
      <c r="IE14" s="184"/>
      <c r="IF14" s="184"/>
      <c r="IG14" s="74">
        <f t="shared" si="41"/>
        <v>6.8</v>
      </c>
      <c r="IH14" s="74">
        <f t="shared" si="42"/>
        <v>1.7</v>
      </c>
      <c r="II14" s="74">
        <v>205</v>
      </c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205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/>
      <c r="JC14" s="67">
        <v>10.31</v>
      </c>
      <c r="JD14" s="67"/>
      <c r="JE14" s="347">
        <v>5.15</v>
      </c>
      <c r="JF14" s="347"/>
      <c r="JG14" s="74">
        <f t="shared" si="43"/>
        <v>25.770000000000003</v>
      </c>
      <c r="JH14" s="74">
        <f t="shared" si="44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2"/>
        <v>50.796300000000002</v>
      </c>
      <c r="JX14" s="74">
        <f t="shared" si="83"/>
        <v>10</v>
      </c>
      <c r="JY14" s="74"/>
      <c r="JZ14" s="74"/>
      <c r="KA14" s="67"/>
      <c r="KB14" s="67"/>
      <c r="KC14" s="74">
        <f t="shared" si="45"/>
        <v>0</v>
      </c>
      <c r="KD14" s="74">
        <f t="shared" si="46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7"/>
        <v>0</v>
      </c>
      <c r="KP14" s="70">
        <f t="shared" si="47"/>
        <v>0</v>
      </c>
      <c r="KQ14" s="264"/>
      <c r="KR14" s="70"/>
      <c r="KS14" s="70"/>
      <c r="KT14" s="70"/>
      <c r="KU14" s="114">
        <f t="shared" si="48"/>
        <v>0</v>
      </c>
      <c r="KV14" s="114">
        <f t="shared" si="49"/>
        <v>0</v>
      </c>
      <c r="KW14" s="70"/>
      <c r="KX14" s="70"/>
      <c r="KY14" s="70">
        <f t="shared" si="50"/>
        <v>0</v>
      </c>
      <c r="KZ14" s="70">
        <f t="shared" si="51"/>
        <v>0</v>
      </c>
      <c r="LA14" s="70"/>
      <c r="LB14" s="70"/>
      <c r="LC14" s="70"/>
      <c r="LD14" s="70"/>
      <c r="LE14" s="70">
        <f t="shared" si="52"/>
        <v>0</v>
      </c>
      <c r="LF14" s="70">
        <f t="shared" si="53"/>
        <v>0</v>
      </c>
      <c r="LG14" s="70"/>
      <c r="LH14" s="70"/>
      <c r="LI14" s="70">
        <f t="shared" si="54"/>
        <v>0</v>
      </c>
      <c r="LJ14" s="70">
        <f t="shared" si="55"/>
        <v>0</v>
      </c>
      <c r="LK14" s="67">
        <v>24.2</v>
      </c>
      <c r="LL14" s="269"/>
      <c r="LM14" s="75">
        <v>24.02</v>
      </c>
      <c r="LN14" s="368"/>
      <c r="LO14" s="75">
        <v>6.5750000000000002</v>
      </c>
      <c r="LP14" s="370"/>
      <c r="LQ14" s="130"/>
      <c r="LR14" s="271"/>
      <c r="LS14" s="271"/>
      <c r="LT14" s="271"/>
      <c r="LU14" s="70">
        <f t="shared" si="56"/>
        <v>54.795000000000002</v>
      </c>
      <c r="LV14" s="70">
        <f t="shared" si="57"/>
        <v>0</v>
      </c>
      <c r="LW14" s="130"/>
      <c r="LX14" s="70"/>
      <c r="LY14" s="70"/>
      <c r="LZ14" s="70"/>
      <c r="MA14" s="70">
        <f t="shared" si="58"/>
        <v>0</v>
      </c>
      <c r="MB14" s="70">
        <f t="shared" si="59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60"/>
        <v>0</v>
      </c>
      <c r="ML14" s="70">
        <f t="shared" si="61"/>
        <v>0</v>
      </c>
      <c r="MM14" s="371">
        <v>0</v>
      </c>
      <c r="MN14" s="371"/>
      <c r="MO14" s="371">
        <v>0</v>
      </c>
      <c r="MP14" s="371"/>
      <c r="MQ14" s="70">
        <f t="shared" si="62"/>
        <v>0</v>
      </c>
      <c r="MR14" s="70">
        <f t="shared" si="63"/>
        <v>0</v>
      </c>
      <c r="MS14" s="70"/>
      <c r="MT14" s="70"/>
      <c r="MU14" s="70">
        <f t="shared" si="64"/>
        <v>0</v>
      </c>
      <c r="MV14" s="70">
        <f t="shared" si="65"/>
        <v>0</v>
      </c>
      <c r="MW14" s="70"/>
      <c r="MX14" s="70"/>
      <c r="MY14" s="70">
        <f t="shared" si="66"/>
        <v>0</v>
      </c>
      <c r="MZ14" s="70">
        <f t="shared" si="67"/>
        <v>0</v>
      </c>
      <c r="NA14" s="305"/>
      <c r="NB14" s="344"/>
      <c r="NC14" s="70">
        <f t="shared" si="68"/>
        <v>0</v>
      </c>
      <c r="ND14" s="70">
        <f t="shared" si="69"/>
        <v>0</v>
      </c>
      <c r="NE14" s="172"/>
      <c r="NF14" s="172"/>
      <c r="NG14" s="172">
        <f t="shared" si="70"/>
        <v>0</v>
      </c>
      <c r="NH14" s="172">
        <f t="shared" si="71"/>
        <v>0</v>
      </c>
      <c r="NI14" s="172"/>
      <c r="NJ14" s="172"/>
      <c r="NK14" s="172">
        <f t="shared" si="72"/>
        <v>0</v>
      </c>
      <c r="NL14" s="172">
        <f t="shared" si="73"/>
        <v>0</v>
      </c>
      <c r="NM14" s="264"/>
      <c r="NN14" s="172"/>
      <c r="NO14" s="172">
        <f t="shared" si="74"/>
        <v>0</v>
      </c>
      <c r="NP14" s="172">
        <f t="shared" si="75"/>
        <v>0</v>
      </c>
      <c r="NQ14" s="303">
        <v>0</v>
      </c>
      <c r="NR14" s="303"/>
      <c r="NS14" s="270">
        <v>0</v>
      </c>
      <c r="NT14" s="270"/>
      <c r="NU14" s="270">
        <v>0</v>
      </c>
      <c r="NV14" s="270"/>
      <c r="NW14" s="270">
        <v>0</v>
      </c>
      <c r="NX14" s="270"/>
      <c r="NY14" s="270">
        <v>0</v>
      </c>
      <c r="NZ14" s="270"/>
      <c r="OA14" s="270">
        <v>0</v>
      </c>
      <c r="OB14" s="270"/>
      <c r="OC14" s="70">
        <f t="shared" si="76"/>
        <v>0</v>
      </c>
      <c r="OD14" s="70">
        <f t="shared" si="77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8"/>
        <v>0</v>
      </c>
      <c r="ON14" s="70">
        <f t="shared" si="79"/>
        <v>0</v>
      </c>
      <c r="OO14" s="372">
        <v>0</v>
      </c>
      <c r="OP14" s="270"/>
      <c r="OQ14" s="372">
        <v>0</v>
      </c>
      <c r="OR14" s="270"/>
      <c r="OS14" s="372">
        <v>0</v>
      </c>
      <c r="OT14" s="270"/>
      <c r="OU14" s="172">
        <f t="shared" si="80"/>
        <v>0</v>
      </c>
      <c r="OV14" s="172">
        <f t="shared" si="81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9">
        <v>115</v>
      </c>
      <c r="AL15" s="350">
        <v>34.5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115</v>
      </c>
      <c r="AV15" s="70">
        <f t="shared" si="2"/>
        <v>34.5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>
        <v>46</v>
      </c>
      <c r="BF15" s="74">
        <v>6.5503999999999998</v>
      </c>
      <c r="BG15" s="357">
        <v>8</v>
      </c>
      <c r="BH15" s="358">
        <v>1.1392</v>
      </c>
      <c r="BI15" s="357"/>
      <c r="BJ15" s="358"/>
      <c r="BK15" s="264">
        <v>6</v>
      </c>
      <c r="BL15" s="74">
        <v>0.85440000000000005</v>
      </c>
      <c r="BM15" s="74"/>
      <c r="BN15" s="74"/>
      <c r="BO15" s="74"/>
      <c r="BP15" s="74"/>
      <c r="BQ15" s="74"/>
      <c r="BR15" s="74"/>
      <c r="BS15" s="263">
        <f t="shared" si="19"/>
        <v>60</v>
      </c>
      <c r="BT15" s="74">
        <f t="shared" si="20"/>
        <v>8.5440000000000005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247.40625</v>
      </c>
      <c r="CR15" s="300"/>
      <c r="CS15" s="300"/>
      <c r="CT15" s="274"/>
      <c r="CU15" s="355">
        <v>18.556701030927837</v>
      </c>
      <c r="CV15" s="172"/>
      <c r="CW15" s="301">
        <v>63.814432989690722</v>
      </c>
      <c r="CX15" s="274"/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41.103092783505197</v>
      </c>
      <c r="DL15" s="345">
        <v>13.701030927835101</v>
      </c>
      <c r="DM15" s="373">
        <f t="shared" si="27"/>
        <v>41.103092783505197</v>
      </c>
      <c r="DN15" s="373">
        <f t="shared" si="27"/>
        <v>13.701030927835101</v>
      </c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8"/>
        <v>0</v>
      </c>
      <c r="ED15" s="74">
        <f t="shared" si="28"/>
        <v>0</v>
      </c>
      <c r="EE15" s="70"/>
      <c r="EF15" s="70"/>
      <c r="EG15" s="71">
        <v>41.24</v>
      </c>
      <c r="EH15" s="375">
        <v>10.31</v>
      </c>
      <c r="EI15" s="87">
        <v>257.73</v>
      </c>
      <c r="EJ15" s="87">
        <v>64.432500000000005</v>
      </c>
      <c r="EK15" s="74">
        <v>113.4</v>
      </c>
      <c r="EL15" s="279">
        <v>28.35</v>
      </c>
      <c r="EM15" s="267"/>
      <c r="EN15" s="267"/>
      <c r="EO15" s="267"/>
      <c r="EP15" s="267"/>
      <c r="EQ15" s="74">
        <f t="shared" si="29"/>
        <v>412.37</v>
      </c>
      <c r="ER15" s="74">
        <f t="shared" si="30"/>
        <v>103.0925</v>
      </c>
      <c r="ES15" s="172"/>
      <c r="ET15" s="172"/>
      <c r="EU15" s="280"/>
      <c r="EV15" s="280"/>
      <c r="EW15" s="70">
        <f t="shared" si="31"/>
        <v>0</v>
      </c>
      <c r="EX15" s="70">
        <f t="shared" si="32"/>
        <v>0</v>
      </c>
      <c r="EY15" s="74"/>
      <c r="EZ15" s="74"/>
      <c r="FA15" s="353">
        <v>45</v>
      </c>
      <c r="FB15" s="268"/>
      <c r="FC15" s="106">
        <v>40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3"/>
        <v>0</v>
      </c>
      <c r="FR15" s="74">
        <f t="shared" si="34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5"/>
        <v>0</v>
      </c>
      <c r="GH15" s="74">
        <f t="shared" si="36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7"/>
        <v>0</v>
      </c>
      <c r="HP15" s="74">
        <f t="shared" si="38"/>
        <v>0</v>
      </c>
      <c r="HQ15" s="298">
        <v>415</v>
      </c>
      <c r="HR15" s="67"/>
      <c r="HS15" s="298">
        <v>415</v>
      </c>
      <c r="HT15" s="74"/>
      <c r="HU15" s="74">
        <f t="shared" si="39"/>
        <v>415</v>
      </c>
      <c r="HV15" s="74">
        <f t="shared" si="40"/>
        <v>0</v>
      </c>
      <c r="HW15" s="74"/>
      <c r="HX15" s="74"/>
      <c r="HY15" s="303"/>
      <c r="HZ15" s="303"/>
      <c r="IA15" s="89"/>
      <c r="IB15" s="87"/>
      <c r="IC15" s="172">
        <v>6.8</v>
      </c>
      <c r="ID15" s="269">
        <v>1.7</v>
      </c>
      <c r="IE15" s="184"/>
      <c r="IF15" s="184"/>
      <c r="IG15" s="74">
        <f t="shared" si="41"/>
        <v>6.8</v>
      </c>
      <c r="IH15" s="74">
        <f t="shared" si="42"/>
        <v>1.7</v>
      </c>
      <c r="II15" s="74">
        <v>205</v>
      </c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205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/>
      <c r="JC15" s="67">
        <v>10.31</v>
      </c>
      <c r="JD15" s="67"/>
      <c r="JE15" s="347">
        <v>5.15</v>
      </c>
      <c r="JF15" s="347"/>
      <c r="JG15" s="74">
        <f t="shared" si="43"/>
        <v>25.770000000000003</v>
      </c>
      <c r="JH15" s="74">
        <f t="shared" si="44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2"/>
        <v>50.796300000000002</v>
      </c>
      <c r="JX15" s="74">
        <f t="shared" si="83"/>
        <v>10</v>
      </c>
      <c r="JY15" s="74"/>
      <c r="JZ15" s="74"/>
      <c r="KA15" s="67"/>
      <c r="KB15" s="67"/>
      <c r="KC15" s="74">
        <f t="shared" si="45"/>
        <v>0</v>
      </c>
      <c r="KD15" s="74">
        <f t="shared" si="46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7"/>
        <v>0</v>
      </c>
      <c r="KP15" s="70">
        <f t="shared" si="47"/>
        <v>0</v>
      </c>
      <c r="KQ15" s="264"/>
      <c r="KR15" s="70"/>
      <c r="KS15" s="70"/>
      <c r="KT15" s="70"/>
      <c r="KU15" s="114">
        <f t="shared" si="48"/>
        <v>0</v>
      </c>
      <c r="KV15" s="114">
        <f t="shared" si="49"/>
        <v>0</v>
      </c>
      <c r="KW15" s="70"/>
      <c r="KX15" s="70"/>
      <c r="KY15" s="70">
        <f t="shared" si="50"/>
        <v>0</v>
      </c>
      <c r="KZ15" s="70">
        <f t="shared" si="51"/>
        <v>0</v>
      </c>
      <c r="LA15" s="70"/>
      <c r="LB15" s="70"/>
      <c r="LC15" s="70"/>
      <c r="LD15" s="70"/>
      <c r="LE15" s="70">
        <f t="shared" si="52"/>
        <v>0</v>
      </c>
      <c r="LF15" s="70">
        <f t="shared" si="53"/>
        <v>0</v>
      </c>
      <c r="LG15" s="70"/>
      <c r="LH15" s="70"/>
      <c r="LI15" s="70">
        <f t="shared" si="54"/>
        <v>0</v>
      </c>
      <c r="LJ15" s="70">
        <f t="shared" si="55"/>
        <v>0</v>
      </c>
      <c r="LK15" s="67">
        <v>24.2</v>
      </c>
      <c r="LL15" s="269"/>
      <c r="LM15" s="75">
        <v>24.02</v>
      </c>
      <c r="LN15" s="368"/>
      <c r="LO15" s="75">
        <v>6.5750000000000002</v>
      </c>
      <c r="LP15" s="370"/>
      <c r="LQ15" s="130"/>
      <c r="LR15" s="271"/>
      <c r="LS15" s="271"/>
      <c r="LT15" s="271"/>
      <c r="LU15" s="70">
        <f t="shared" si="56"/>
        <v>54.795000000000002</v>
      </c>
      <c r="LV15" s="70">
        <f t="shared" si="57"/>
        <v>0</v>
      </c>
      <c r="LW15" s="130"/>
      <c r="LX15" s="70"/>
      <c r="LY15" s="70"/>
      <c r="LZ15" s="70"/>
      <c r="MA15" s="70">
        <f t="shared" si="58"/>
        <v>0</v>
      </c>
      <c r="MB15" s="70">
        <f t="shared" si="59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60"/>
        <v>0</v>
      </c>
      <c r="ML15" s="70">
        <f t="shared" si="61"/>
        <v>0</v>
      </c>
      <c r="MM15" s="371">
        <v>0</v>
      </c>
      <c r="MN15" s="371"/>
      <c r="MO15" s="371">
        <v>0</v>
      </c>
      <c r="MP15" s="371"/>
      <c r="MQ15" s="70">
        <f t="shared" si="62"/>
        <v>0</v>
      </c>
      <c r="MR15" s="70">
        <f t="shared" si="63"/>
        <v>0</v>
      </c>
      <c r="MS15" s="70"/>
      <c r="MT15" s="70"/>
      <c r="MU15" s="70">
        <f t="shared" si="64"/>
        <v>0</v>
      </c>
      <c r="MV15" s="70">
        <f t="shared" si="65"/>
        <v>0</v>
      </c>
      <c r="MW15" s="70"/>
      <c r="MX15" s="70"/>
      <c r="MY15" s="70">
        <f t="shared" si="66"/>
        <v>0</v>
      </c>
      <c r="MZ15" s="70">
        <f t="shared" si="67"/>
        <v>0</v>
      </c>
      <c r="NA15" s="305"/>
      <c r="NB15" s="344"/>
      <c r="NC15" s="70">
        <f t="shared" si="68"/>
        <v>0</v>
      </c>
      <c r="ND15" s="70">
        <f t="shared" si="69"/>
        <v>0</v>
      </c>
      <c r="NE15" s="172"/>
      <c r="NF15" s="172"/>
      <c r="NG15" s="172">
        <f t="shared" si="70"/>
        <v>0</v>
      </c>
      <c r="NH15" s="172">
        <f t="shared" si="71"/>
        <v>0</v>
      </c>
      <c r="NI15" s="172"/>
      <c r="NJ15" s="172"/>
      <c r="NK15" s="172">
        <f t="shared" si="72"/>
        <v>0</v>
      </c>
      <c r="NL15" s="172">
        <f t="shared" si="73"/>
        <v>0</v>
      </c>
      <c r="NM15" s="264"/>
      <c r="NN15" s="172"/>
      <c r="NO15" s="172">
        <f t="shared" si="74"/>
        <v>0</v>
      </c>
      <c r="NP15" s="172">
        <f t="shared" si="75"/>
        <v>0</v>
      </c>
      <c r="NQ15" s="303">
        <v>0</v>
      </c>
      <c r="NR15" s="303"/>
      <c r="NS15" s="270">
        <v>0</v>
      </c>
      <c r="NT15" s="270"/>
      <c r="NU15" s="270">
        <v>0</v>
      </c>
      <c r="NV15" s="270"/>
      <c r="NW15" s="270">
        <v>0</v>
      </c>
      <c r="NX15" s="270"/>
      <c r="NY15" s="270">
        <v>0</v>
      </c>
      <c r="NZ15" s="270"/>
      <c r="OA15" s="270">
        <v>0</v>
      </c>
      <c r="OB15" s="270"/>
      <c r="OC15" s="70">
        <f t="shared" si="76"/>
        <v>0</v>
      </c>
      <c r="OD15" s="70">
        <f t="shared" si="77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8"/>
        <v>0</v>
      </c>
      <c r="ON15" s="70">
        <f t="shared" si="79"/>
        <v>0</v>
      </c>
      <c r="OO15" s="372">
        <v>0</v>
      </c>
      <c r="OP15" s="270"/>
      <c r="OQ15" s="372">
        <v>0</v>
      </c>
      <c r="OR15" s="270"/>
      <c r="OS15" s="372">
        <v>0</v>
      </c>
      <c r="OT15" s="270"/>
      <c r="OU15" s="172">
        <f t="shared" si="80"/>
        <v>0</v>
      </c>
      <c r="OV15" s="172">
        <f t="shared" si="81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9">
        <v>115</v>
      </c>
      <c r="AL16" s="350">
        <v>34.5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115</v>
      </c>
      <c r="AV16" s="70">
        <f t="shared" si="2"/>
        <v>34.5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>
        <v>46</v>
      </c>
      <c r="BF16" s="74">
        <v>6.5503999999999998</v>
      </c>
      <c r="BG16" s="357">
        <v>8</v>
      </c>
      <c r="BH16" s="358">
        <v>1.1392</v>
      </c>
      <c r="BI16" s="357"/>
      <c r="BJ16" s="358"/>
      <c r="BK16" s="264">
        <v>6</v>
      </c>
      <c r="BL16" s="74">
        <v>0.85440000000000005</v>
      </c>
      <c r="BM16" s="74"/>
      <c r="BN16" s="74"/>
      <c r="BO16" s="74"/>
      <c r="BP16" s="74"/>
      <c r="BQ16" s="74"/>
      <c r="BR16" s="74"/>
      <c r="BS16" s="263">
        <f t="shared" si="19"/>
        <v>60</v>
      </c>
      <c r="BT16" s="74">
        <f t="shared" si="20"/>
        <v>8.5440000000000005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247.40625</v>
      </c>
      <c r="CR16" s="300"/>
      <c r="CS16" s="300"/>
      <c r="CT16" s="274"/>
      <c r="CU16" s="355">
        <v>18.556701030927837</v>
      </c>
      <c r="CV16" s="172"/>
      <c r="CW16" s="301">
        <v>63.814432989690722</v>
      </c>
      <c r="CX16" s="274"/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41.103092783505197</v>
      </c>
      <c r="DL16" s="345">
        <v>13.701030927835101</v>
      </c>
      <c r="DM16" s="373">
        <f t="shared" si="27"/>
        <v>41.103092783505197</v>
      </c>
      <c r="DN16" s="373">
        <f t="shared" si="27"/>
        <v>13.701030927835101</v>
      </c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8"/>
        <v>0</v>
      </c>
      <c r="ED16" s="74">
        <f t="shared" si="28"/>
        <v>0</v>
      </c>
      <c r="EE16" s="70"/>
      <c r="EF16" s="70"/>
      <c r="EG16" s="71">
        <v>41.24</v>
      </c>
      <c r="EH16" s="375">
        <v>10.31</v>
      </c>
      <c r="EI16" s="87">
        <v>257.73</v>
      </c>
      <c r="EJ16" s="87">
        <v>64.432500000000005</v>
      </c>
      <c r="EK16" s="74">
        <v>113.4</v>
      </c>
      <c r="EL16" s="279">
        <v>28.35</v>
      </c>
      <c r="EM16" s="267"/>
      <c r="EN16" s="267"/>
      <c r="EO16" s="267"/>
      <c r="EP16" s="267"/>
      <c r="EQ16" s="74">
        <f t="shared" si="29"/>
        <v>412.37</v>
      </c>
      <c r="ER16" s="74">
        <f t="shared" si="30"/>
        <v>103.0925</v>
      </c>
      <c r="ES16" s="172"/>
      <c r="ET16" s="172"/>
      <c r="EU16" s="280"/>
      <c r="EV16" s="280"/>
      <c r="EW16" s="70">
        <f t="shared" si="31"/>
        <v>0</v>
      </c>
      <c r="EX16" s="70">
        <f t="shared" si="32"/>
        <v>0</v>
      </c>
      <c r="EY16" s="74"/>
      <c r="EZ16" s="74"/>
      <c r="FA16" s="353">
        <v>45</v>
      </c>
      <c r="FB16" s="268"/>
      <c r="FC16" s="106">
        <v>40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3"/>
        <v>0</v>
      </c>
      <c r="FR16" s="74">
        <f t="shared" si="34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5"/>
        <v>0</v>
      </c>
      <c r="GH16" s="74">
        <f t="shared" si="36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7"/>
        <v>0</v>
      </c>
      <c r="HP16" s="74">
        <f t="shared" si="38"/>
        <v>0</v>
      </c>
      <c r="HQ16" s="298">
        <v>400</v>
      </c>
      <c r="HR16" s="67"/>
      <c r="HS16" s="298">
        <v>400</v>
      </c>
      <c r="HT16" s="74"/>
      <c r="HU16" s="74">
        <f t="shared" si="39"/>
        <v>400</v>
      </c>
      <c r="HV16" s="74">
        <f t="shared" si="40"/>
        <v>0</v>
      </c>
      <c r="HW16" s="74"/>
      <c r="HX16" s="74"/>
      <c r="HY16" s="303"/>
      <c r="HZ16" s="303"/>
      <c r="IA16" s="89"/>
      <c r="IB16" s="87"/>
      <c r="IC16" s="172">
        <v>6.8</v>
      </c>
      <c r="ID16" s="269">
        <v>1.7</v>
      </c>
      <c r="IE16" s="184"/>
      <c r="IF16" s="184"/>
      <c r="IG16" s="74">
        <f t="shared" si="41"/>
        <v>6.8</v>
      </c>
      <c r="IH16" s="74">
        <f t="shared" si="42"/>
        <v>1.7</v>
      </c>
      <c r="II16" s="74">
        <v>205</v>
      </c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205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/>
      <c r="JC16" s="67">
        <v>10.31</v>
      </c>
      <c r="JD16" s="67"/>
      <c r="JE16" s="347">
        <v>5.15</v>
      </c>
      <c r="JF16" s="347"/>
      <c r="JG16" s="74">
        <f t="shared" si="43"/>
        <v>25.770000000000003</v>
      </c>
      <c r="JH16" s="74">
        <f t="shared" si="44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2"/>
        <v>50.796300000000002</v>
      </c>
      <c r="JX16" s="74">
        <f t="shared" si="83"/>
        <v>10</v>
      </c>
      <c r="JY16" s="74"/>
      <c r="JZ16" s="74"/>
      <c r="KA16" s="67"/>
      <c r="KB16" s="67"/>
      <c r="KC16" s="74">
        <f t="shared" si="45"/>
        <v>0</v>
      </c>
      <c r="KD16" s="74">
        <f t="shared" si="46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7"/>
        <v>0</v>
      </c>
      <c r="KP16" s="70">
        <f t="shared" si="47"/>
        <v>0</v>
      </c>
      <c r="KQ16" s="264"/>
      <c r="KR16" s="70"/>
      <c r="KS16" s="70"/>
      <c r="KT16" s="70"/>
      <c r="KU16" s="114">
        <f t="shared" si="48"/>
        <v>0</v>
      </c>
      <c r="KV16" s="114">
        <f t="shared" si="49"/>
        <v>0</v>
      </c>
      <c r="KW16" s="70"/>
      <c r="KX16" s="70"/>
      <c r="KY16" s="70">
        <f t="shared" si="50"/>
        <v>0</v>
      </c>
      <c r="KZ16" s="70">
        <f t="shared" si="51"/>
        <v>0</v>
      </c>
      <c r="LA16" s="70"/>
      <c r="LB16" s="70"/>
      <c r="LC16" s="70"/>
      <c r="LD16" s="70"/>
      <c r="LE16" s="70">
        <f t="shared" si="52"/>
        <v>0</v>
      </c>
      <c r="LF16" s="70">
        <f t="shared" si="53"/>
        <v>0</v>
      </c>
      <c r="LG16" s="70"/>
      <c r="LH16" s="70"/>
      <c r="LI16" s="70">
        <f t="shared" si="54"/>
        <v>0</v>
      </c>
      <c r="LJ16" s="70">
        <f t="shared" si="55"/>
        <v>0</v>
      </c>
      <c r="LK16" s="67">
        <v>24.2</v>
      </c>
      <c r="LL16" s="269"/>
      <c r="LM16" s="75">
        <v>24.02</v>
      </c>
      <c r="LN16" s="368"/>
      <c r="LO16" s="75">
        <v>6.5750000000000002</v>
      </c>
      <c r="LP16" s="370"/>
      <c r="LQ16" s="130"/>
      <c r="LR16" s="271"/>
      <c r="LS16" s="271"/>
      <c r="LT16" s="271"/>
      <c r="LU16" s="70">
        <f t="shared" si="56"/>
        <v>54.795000000000002</v>
      </c>
      <c r="LV16" s="70">
        <f t="shared" si="57"/>
        <v>0</v>
      </c>
      <c r="LW16" s="130"/>
      <c r="LX16" s="70"/>
      <c r="LY16" s="70"/>
      <c r="LZ16" s="70"/>
      <c r="MA16" s="70">
        <f t="shared" si="58"/>
        <v>0</v>
      </c>
      <c r="MB16" s="70">
        <f t="shared" si="59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60"/>
        <v>0</v>
      </c>
      <c r="ML16" s="70">
        <f t="shared" si="61"/>
        <v>0</v>
      </c>
      <c r="MM16" s="371">
        <v>0</v>
      </c>
      <c r="MN16" s="371"/>
      <c r="MO16" s="371">
        <v>0</v>
      </c>
      <c r="MP16" s="371"/>
      <c r="MQ16" s="70">
        <f t="shared" si="62"/>
        <v>0</v>
      </c>
      <c r="MR16" s="70">
        <f t="shared" si="63"/>
        <v>0</v>
      </c>
      <c r="MS16" s="70"/>
      <c r="MT16" s="70"/>
      <c r="MU16" s="70">
        <f t="shared" si="64"/>
        <v>0</v>
      </c>
      <c r="MV16" s="70">
        <f t="shared" si="65"/>
        <v>0</v>
      </c>
      <c r="MW16" s="70"/>
      <c r="MX16" s="70"/>
      <c r="MY16" s="70">
        <f t="shared" si="66"/>
        <v>0</v>
      </c>
      <c r="MZ16" s="70">
        <f t="shared" si="67"/>
        <v>0</v>
      </c>
      <c r="NA16" s="305"/>
      <c r="NB16" s="344"/>
      <c r="NC16" s="70">
        <f t="shared" si="68"/>
        <v>0</v>
      </c>
      <c r="ND16" s="70">
        <f t="shared" si="69"/>
        <v>0</v>
      </c>
      <c r="NE16" s="172"/>
      <c r="NF16" s="172"/>
      <c r="NG16" s="172">
        <f t="shared" si="70"/>
        <v>0</v>
      </c>
      <c r="NH16" s="172">
        <f t="shared" si="71"/>
        <v>0</v>
      </c>
      <c r="NI16" s="172"/>
      <c r="NJ16" s="172"/>
      <c r="NK16" s="172">
        <f t="shared" si="72"/>
        <v>0</v>
      </c>
      <c r="NL16" s="172">
        <f t="shared" si="73"/>
        <v>0</v>
      </c>
      <c r="NM16" s="264"/>
      <c r="NN16" s="172"/>
      <c r="NO16" s="172">
        <f t="shared" si="74"/>
        <v>0</v>
      </c>
      <c r="NP16" s="172">
        <f t="shared" si="75"/>
        <v>0</v>
      </c>
      <c r="NQ16" s="303">
        <v>0</v>
      </c>
      <c r="NR16" s="303"/>
      <c r="NS16" s="270">
        <v>0</v>
      </c>
      <c r="NT16" s="270"/>
      <c r="NU16" s="270">
        <v>0</v>
      </c>
      <c r="NV16" s="270"/>
      <c r="NW16" s="270">
        <v>0</v>
      </c>
      <c r="NX16" s="270"/>
      <c r="NY16" s="270">
        <v>0</v>
      </c>
      <c r="NZ16" s="270"/>
      <c r="OA16" s="270">
        <v>0</v>
      </c>
      <c r="OB16" s="270"/>
      <c r="OC16" s="70">
        <f t="shared" si="76"/>
        <v>0</v>
      </c>
      <c r="OD16" s="70">
        <f t="shared" si="77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8"/>
        <v>0</v>
      </c>
      <c r="ON16" s="70">
        <f t="shared" si="79"/>
        <v>0</v>
      </c>
      <c r="OO16" s="372">
        <v>0</v>
      </c>
      <c r="OP16" s="270"/>
      <c r="OQ16" s="372">
        <v>0</v>
      </c>
      <c r="OR16" s="270"/>
      <c r="OS16" s="372">
        <v>0</v>
      </c>
      <c r="OT16" s="270"/>
      <c r="OU16" s="172">
        <f t="shared" si="80"/>
        <v>0</v>
      </c>
      <c r="OV16" s="172">
        <f t="shared" si="81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9">
        <v>115</v>
      </c>
      <c r="AL17" s="350">
        <v>34.5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115</v>
      </c>
      <c r="AV17" s="70">
        <f t="shared" si="2"/>
        <v>34.5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>
        <v>46</v>
      </c>
      <c r="BF17" s="74">
        <v>6.5503999999999998</v>
      </c>
      <c r="BG17" s="357">
        <v>8</v>
      </c>
      <c r="BH17" s="358">
        <v>1.1392</v>
      </c>
      <c r="BI17" s="357"/>
      <c r="BJ17" s="358"/>
      <c r="BK17" s="264">
        <v>6</v>
      </c>
      <c r="BL17" s="74">
        <v>0.85440000000000005</v>
      </c>
      <c r="BM17" s="74"/>
      <c r="BN17" s="74"/>
      <c r="BO17" s="74"/>
      <c r="BP17" s="74"/>
      <c r="BQ17" s="74"/>
      <c r="BR17" s="74"/>
      <c r="BS17" s="263">
        <f t="shared" si="19"/>
        <v>60</v>
      </c>
      <c r="BT17" s="74">
        <f t="shared" si="20"/>
        <v>8.5440000000000005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247.40625</v>
      </c>
      <c r="CR17" s="300"/>
      <c r="CS17" s="300"/>
      <c r="CT17" s="274"/>
      <c r="CU17" s="355">
        <v>18.556701030927837</v>
      </c>
      <c r="CV17" s="172"/>
      <c r="CW17" s="301">
        <v>63.814432989690722</v>
      </c>
      <c r="CX17" s="274"/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41.103092783505197</v>
      </c>
      <c r="DL17" s="345">
        <v>13.701030927835101</v>
      </c>
      <c r="DM17" s="373">
        <f t="shared" si="27"/>
        <v>41.103092783505197</v>
      </c>
      <c r="DN17" s="373">
        <f t="shared" si="27"/>
        <v>13.701030927835101</v>
      </c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8"/>
        <v>0</v>
      </c>
      <c r="ED17" s="74">
        <f t="shared" si="28"/>
        <v>0</v>
      </c>
      <c r="EE17" s="70"/>
      <c r="EF17" s="70"/>
      <c r="EG17" s="71">
        <v>41.24</v>
      </c>
      <c r="EH17" s="375">
        <v>10.31</v>
      </c>
      <c r="EI17" s="87">
        <v>257.73</v>
      </c>
      <c r="EJ17" s="87">
        <v>64.432500000000005</v>
      </c>
      <c r="EK17" s="74">
        <v>113.4</v>
      </c>
      <c r="EL17" s="279">
        <v>28.35</v>
      </c>
      <c r="EM17" s="267"/>
      <c r="EN17" s="267"/>
      <c r="EO17" s="267"/>
      <c r="EP17" s="267"/>
      <c r="EQ17" s="74">
        <f t="shared" si="29"/>
        <v>412.37</v>
      </c>
      <c r="ER17" s="74">
        <f t="shared" si="30"/>
        <v>103.0925</v>
      </c>
      <c r="ES17" s="172"/>
      <c r="ET17" s="172"/>
      <c r="EU17" s="280"/>
      <c r="EV17" s="280"/>
      <c r="EW17" s="70">
        <f t="shared" si="31"/>
        <v>0</v>
      </c>
      <c r="EX17" s="70">
        <f t="shared" si="32"/>
        <v>0</v>
      </c>
      <c r="EY17" s="74"/>
      <c r="EZ17" s="74"/>
      <c r="FA17" s="353">
        <v>45</v>
      </c>
      <c r="FB17" s="268"/>
      <c r="FC17" s="106">
        <v>40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3"/>
        <v>0</v>
      </c>
      <c r="FR17" s="74">
        <f t="shared" si="34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5"/>
        <v>0</v>
      </c>
      <c r="GH17" s="74">
        <f t="shared" si="36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7"/>
        <v>0</v>
      </c>
      <c r="HP17" s="74">
        <f t="shared" si="38"/>
        <v>0</v>
      </c>
      <c r="HQ17" s="298">
        <v>400</v>
      </c>
      <c r="HR17" s="67"/>
      <c r="HS17" s="298">
        <v>400</v>
      </c>
      <c r="HT17" s="74"/>
      <c r="HU17" s="74">
        <f t="shared" si="39"/>
        <v>400</v>
      </c>
      <c r="HV17" s="74">
        <f t="shared" si="40"/>
        <v>0</v>
      </c>
      <c r="HW17" s="74"/>
      <c r="HX17" s="74"/>
      <c r="HY17" s="303"/>
      <c r="HZ17" s="303"/>
      <c r="IA17" s="89"/>
      <c r="IB17" s="87"/>
      <c r="IC17" s="172">
        <v>6.8</v>
      </c>
      <c r="ID17" s="269">
        <v>1.7</v>
      </c>
      <c r="IE17" s="184"/>
      <c r="IF17" s="184"/>
      <c r="IG17" s="74">
        <f t="shared" si="41"/>
        <v>6.8</v>
      </c>
      <c r="IH17" s="74">
        <f t="shared" si="42"/>
        <v>1.7</v>
      </c>
      <c r="II17" s="74">
        <v>205</v>
      </c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205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/>
      <c r="JC17" s="67">
        <v>10.31</v>
      </c>
      <c r="JD17" s="67"/>
      <c r="JE17" s="347">
        <v>5.15</v>
      </c>
      <c r="JF17" s="347"/>
      <c r="JG17" s="74">
        <f t="shared" si="43"/>
        <v>25.770000000000003</v>
      </c>
      <c r="JH17" s="74">
        <f t="shared" si="44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2"/>
        <v>50.796300000000002</v>
      </c>
      <c r="JX17" s="74">
        <f t="shared" si="83"/>
        <v>10</v>
      </c>
      <c r="JY17" s="74"/>
      <c r="JZ17" s="74"/>
      <c r="KA17" s="67"/>
      <c r="KB17" s="67"/>
      <c r="KC17" s="74">
        <f t="shared" si="45"/>
        <v>0</v>
      </c>
      <c r="KD17" s="74">
        <f t="shared" si="46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7"/>
        <v>0</v>
      </c>
      <c r="KP17" s="70">
        <f t="shared" si="47"/>
        <v>0</v>
      </c>
      <c r="KQ17" s="264"/>
      <c r="KR17" s="70"/>
      <c r="KS17" s="70"/>
      <c r="KT17" s="70"/>
      <c r="KU17" s="114">
        <f t="shared" si="48"/>
        <v>0</v>
      </c>
      <c r="KV17" s="114">
        <f t="shared" si="49"/>
        <v>0</v>
      </c>
      <c r="KW17" s="70"/>
      <c r="KX17" s="70"/>
      <c r="KY17" s="70">
        <f t="shared" si="50"/>
        <v>0</v>
      </c>
      <c r="KZ17" s="70">
        <f t="shared" si="51"/>
        <v>0</v>
      </c>
      <c r="LA17" s="70"/>
      <c r="LB17" s="70"/>
      <c r="LC17" s="70"/>
      <c r="LD17" s="70"/>
      <c r="LE17" s="70">
        <f t="shared" si="52"/>
        <v>0</v>
      </c>
      <c r="LF17" s="70">
        <f t="shared" si="53"/>
        <v>0</v>
      </c>
      <c r="LG17" s="70"/>
      <c r="LH17" s="70"/>
      <c r="LI17" s="70">
        <f t="shared" si="54"/>
        <v>0</v>
      </c>
      <c r="LJ17" s="70">
        <f t="shared" si="55"/>
        <v>0</v>
      </c>
      <c r="LK17" s="67">
        <v>24.2</v>
      </c>
      <c r="LL17" s="269"/>
      <c r="LM17" s="75">
        <v>24.02</v>
      </c>
      <c r="LN17" s="368"/>
      <c r="LO17" s="75">
        <v>6.5750000000000002</v>
      </c>
      <c r="LP17" s="370"/>
      <c r="LQ17" s="130"/>
      <c r="LR17" s="271"/>
      <c r="LS17" s="271"/>
      <c r="LT17" s="271"/>
      <c r="LU17" s="70">
        <f t="shared" si="56"/>
        <v>54.795000000000002</v>
      </c>
      <c r="LV17" s="70">
        <f t="shared" si="57"/>
        <v>0</v>
      </c>
      <c r="LW17" s="130"/>
      <c r="LX17" s="70"/>
      <c r="LY17" s="70"/>
      <c r="LZ17" s="70"/>
      <c r="MA17" s="70">
        <f t="shared" si="58"/>
        <v>0</v>
      </c>
      <c r="MB17" s="70">
        <f t="shared" si="59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60"/>
        <v>0</v>
      </c>
      <c r="ML17" s="70">
        <f t="shared" si="61"/>
        <v>0</v>
      </c>
      <c r="MM17" s="371">
        <v>0</v>
      </c>
      <c r="MN17" s="371"/>
      <c r="MO17" s="371">
        <v>0</v>
      </c>
      <c r="MP17" s="371"/>
      <c r="MQ17" s="70">
        <f t="shared" si="62"/>
        <v>0</v>
      </c>
      <c r="MR17" s="70">
        <f t="shared" si="63"/>
        <v>0</v>
      </c>
      <c r="MS17" s="70"/>
      <c r="MT17" s="70"/>
      <c r="MU17" s="70">
        <f t="shared" si="64"/>
        <v>0</v>
      </c>
      <c r="MV17" s="70">
        <f t="shared" si="65"/>
        <v>0</v>
      </c>
      <c r="MW17" s="70"/>
      <c r="MX17" s="70"/>
      <c r="MY17" s="70">
        <f t="shared" si="66"/>
        <v>0</v>
      </c>
      <c r="MZ17" s="70">
        <f t="shared" si="67"/>
        <v>0</v>
      </c>
      <c r="NA17" s="305"/>
      <c r="NB17" s="344"/>
      <c r="NC17" s="70">
        <f t="shared" si="68"/>
        <v>0</v>
      </c>
      <c r="ND17" s="70">
        <f t="shared" si="69"/>
        <v>0</v>
      </c>
      <c r="NE17" s="172"/>
      <c r="NF17" s="172"/>
      <c r="NG17" s="172">
        <f t="shared" si="70"/>
        <v>0</v>
      </c>
      <c r="NH17" s="172">
        <f t="shared" si="71"/>
        <v>0</v>
      </c>
      <c r="NI17" s="172"/>
      <c r="NJ17" s="172"/>
      <c r="NK17" s="172">
        <f t="shared" si="72"/>
        <v>0</v>
      </c>
      <c r="NL17" s="172">
        <f t="shared" si="73"/>
        <v>0</v>
      </c>
      <c r="NM17" s="264"/>
      <c r="NN17" s="172"/>
      <c r="NO17" s="172">
        <f t="shared" si="74"/>
        <v>0</v>
      </c>
      <c r="NP17" s="172">
        <f t="shared" si="75"/>
        <v>0</v>
      </c>
      <c r="NQ17" s="303">
        <v>0</v>
      </c>
      <c r="NR17" s="303"/>
      <c r="NS17" s="270">
        <v>0</v>
      </c>
      <c r="NT17" s="270"/>
      <c r="NU17" s="270">
        <v>0</v>
      </c>
      <c r="NV17" s="270"/>
      <c r="NW17" s="270">
        <v>0</v>
      </c>
      <c r="NX17" s="270"/>
      <c r="NY17" s="270">
        <v>0</v>
      </c>
      <c r="NZ17" s="270"/>
      <c r="OA17" s="270">
        <v>0</v>
      </c>
      <c r="OB17" s="270"/>
      <c r="OC17" s="70">
        <f t="shared" si="76"/>
        <v>0</v>
      </c>
      <c r="OD17" s="70">
        <f t="shared" si="77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8"/>
        <v>0</v>
      </c>
      <c r="ON17" s="70">
        <f t="shared" si="79"/>
        <v>0</v>
      </c>
      <c r="OO17" s="372">
        <v>0</v>
      </c>
      <c r="OP17" s="270"/>
      <c r="OQ17" s="372">
        <v>0</v>
      </c>
      <c r="OR17" s="270"/>
      <c r="OS17" s="372">
        <v>0</v>
      </c>
      <c r="OT17" s="270"/>
      <c r="OU17" s="172">
        <f t="shared" si="80"/>
        <v>0</v>
      </c>
      <c r="OV17" s="172">
        <f t="shared" si="81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9">
        <v>115</v>
      </c>
      <c r="AL18" s="350">
        <v>34.5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115</v>
      </c>
      <c r="AV18" s="70">
        <f t="shared" si="2"/>
        <v>34.5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>
        <v>46</v>
      </c>
      <c r="BF18" s="74">
        <v>6.5503999999999998</v>
      </c>
      <c r="BG18" s="357">
        <v>8</v>
      </c>
      <c r="BH18" s="358">
        <v>1.1392</v>
      </c>
      <c r="BI18" s="357"/>
      <c r="BJ18" s="358"/>
      <c r="BK18" s="264">
        <v>6</v>
      </c>
      <c r="BL18" s="74">
        <v>0.85440000000000005</v>
      </c>
      <c r="BM18" s="74"/>
      <c r="BN18" s="74"/>
      <c r="BO18" s="74"/>
      <c r="BP18" s="74"/>
      <c r="BQ18" s="74"/>
      <c r="BR18" s="74"/>
      <c r="BS18" s="263">
        <f t="shared" si="19"/>
        <v>60</v>
      </c>
      <c r="BT18" s="74">
        <f t="shared" si="20"/>
        <v>8.5440000000000005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247.40625</v>
      </c>
      <c r="CR18" s="300"/>
      <c r="CS18" s="300"/>
      <c r="CT18" s="274"/>
      <c r="CU18" s="355">
        <v>18.556701030927837</v>
      </c>
      <c r="CV18" s="172"/>
      <c r="CW18" s="301">
        <v>63.814432989690722</v>
      </c>
      <c r="CX18" s="274"/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41.103092783505197</v>
      </c>
      <c r="DL18" s="345">
        <v>13.701030927835101</v>
      </c>
      <c r="DM18" s="373">
        <f t="shared" si="27"/>
        <v>41.103092783505197</v>
      </c>
      <c r="DN18" s="373">
        <f t="shared" si="27"/>
        <v>13.701030927835101</v>
      </c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8"/>
        <v>0</v>
      </c>
      <c r="ED18" s="74">
        <f t="shared" si="28"/>
        <v>0</v>
      </c>
      <c r="EE18" s="70"/>
      <c r="EF18" s="70"/>
      <c r="EG18" s="71">
        <v>41.24</v>
      </c>
      <c r="EH18" s="375">
        <v>10.31</v>
      </c>
      <c r="EI18" s="87">
        <v>257.73</v>
      </c>
      <c r="EJ18" s="87">
        <v>64.432500000000005</v>
      </c>
      <c r="EK18" s="74">
        <v>113.4</v>
      </c>
      <c r="EL18" s="279">
        <v>28.35</v>
      </c>
      <c r="EM18" s="267"/>
      <c r="EN18" s="267"/>
      <c r="EO18" s="267"/>
      <c r="EP18" s="267"/>
      <c r="EQ18" s="74">
        <f t="shared" si="29"/>
        <v>412.37</v>
      </c>
      <c r="ER18" s="74">
        <f t="shared" si="30"/>
        <v>103.0925</v>
      </c>
      <c r="ES18" s="172"/>
      <c r="ET18" s="172"/>
      <c r="EU18" s="280"/>
      <c r="EV18" s="280"/>
      <c r="EW18" s="70">
        <f t="shared" si="31"/>
        <v>0</v>
      </c>
      <c r="EX18" s="70">
        <f t="shared" si="32"/>
        <v>0</v>
      </c>
      <c r="EY18" s="74"/>
      <c r="EZ18" s="74"/>
      <c r="FA18" s="353">
        <v>45</v>
      </c>
      <c r="FB18" s="268"/>
      <c r="FC18" s="106">
        <v>40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3"/>
        <v>0</v>
      </c>
      <c r="FR18" s="74">
        <f t="shared" si="34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5"/>
        <v>0</v>
      </c>
      <c r="GH18" s="74">
        <f t="shared" si="36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7"/>
        <v>0</v>
      </c>
      <c r="HP18" s="74">
        <f t="shared" si="38"/>
        <v>0</v>
      </c>
      <c r="HQ18" s="298">
        <v>400</v>
      </c>
      <c r="HR18" s="67"/>
      <c r="HS18" s="298">
        <v>400</v>
      </c>
      <c r="HT18" s="74"/>
      <c r="HU18" s="74">
        <f t="shared" si="39"/>
        <v>400</v>
      </c>
      <c r="HV18" s="74">
        <f t="shared" si="40"/>
        <v>0</v>
      </c>
      <c r="HW18" s="74"/>
      <c r="HX18" s="74"/>
      <c r="HY18" s="303"/>
      <c r="HZ18" s="303"/>
      <c r="IA18" s="89"/>
      <c r="IB18" s="87"/>
      <c r="IC18" s="172">
        <v>6.8</v>
      </c>
      <c r="ID18" s="269">
        <v>1.7</v>
      </c>
      <c r="IE18" s="184"/>
      <c r="IF18" s="184"/>
      <c r="IG18" s="74">
        <f t="shared" si="41"/>
        <v>6.8</v>
      </c>
      <c r="IH18" s="74">
        <f t="shared" si="42"/>
        <v>1.7</v>
      </c>
      <c r="II18" s="74">
        <v>205</v>
      </c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205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/>
      <c r="JC18" s="67">
        <v>10.31</v>
      </c>
      <c r="JD18" s="67"/>
      <c r="JE18" s="347">
        <v>5.15</v>
      </c>
      <c r="JF18" s="347"/>
      <c r="JG18" s="74">
        <f t="shared" si="43"/>
        <v>25.770000000000003</v>
      </c>
      <c r="JH18" s="74">
        <f t="shared" si="44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2"/>
        <v>50.796300000000002</v>
      </c>
      <c r="JX18" s="74">
        <f t="shared" si="83"/>
        <v>10</v>
      </c>
      <c r="JY18" s="74"/>
      <c r="JZ18" s="74"/>
      <c r="KA18" s="67"/>
      <c r="KB18" s="67"/>
      <c r="KC18" s="74">
        <f t="shared" si="45"/>
        <v>0</v>
      </c>
      <c r="KD18" s="74">
        <f t="shared" si="46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7"/>
        <v>0</v>
      </c>
      <c r="KP18" s="70">
        <f t="shared" si="47"/>
        <v>0</v>
      </c>
      <c r="KQ18" s="264"/>
      <c r="KR18" s="70"/>
      <c r="KS18" s="70"/>
      <c r="KT18" s="70"/>
      <c r="KU18" s="114">
        <f t="shared" si="48"/>
        <v>0</v>
      </c>
      <c r="KV18" s="114">
        <f t="shared" si="49"/>
        <v>0</v>
      </c>
      <c r="KW18" s="70"/>
      <c r="KX18" s="70"/>
      <c r="KY18" s="70">
        <f t="shared" si="50"/>
        <v>0</v>
      </c>
      <c r="KZ18" s="70">
        <f t="shared" si="51"/>
        <v>0</v>
      </c>
      <c r="LA18" s="70"/>
      <c r="LB18" s="70"/>
      <c r="LC18" s="70"/>
      <c r="LD18" s="70"/>
      <c r="LE18" s="70">
        <f t="shared" si="52"/>
        <v>0</v>
      </c>
      <c r="LF18" s="70">
        <f t="shared" si="53"/>
        <v>0</v>
      </c>
      <c r="LG18" s="70"/>
      <c r="LH18" s="70"/>
      <c r="LI18" s="70">
        <f t="shared" si="54"/>
        <v>0</v>
      </c>
      <c r="LJ18" s="70">
        <f t="shared" si="55"/>
        <v>0</v>
      </c>
      <c r="LK18" s="67">
        <v>24.2</v>
      </c>
      <c r="LL18" s="269"/>
      <c r="LM18" s="75">
        <v>24.02</v>
      </c>
      <c r="LN18" s="368"/>
      <c r="LO18" s="75">
        <v>6.5750000000000002</v>
      </c>
      <c r="LP18" s="370"/>
      <c r="LQ18" s="130"/>
      <c r="LR18" s="271"/>
      <c r="LS18" s="271"/>
      <c r="LT18" s="271"/>
      <c r="LU18" s="70">
        <f t="shared" si="56"/>
        <v>54.795000000000002</v>
      </c>
      <c r="LV18" s="70">
        <f t="shared" si="57"/>
        <v>0</v>
      </c>
      <c r="LW18" s="130"/>
      <c r="LX18" s="70"/>
      <c r="LY18" s="70"/>
      <c r="LZ18" s="70"/>
      <c r="MA18" s="70">
        <f t="shared" si="58"/>
        <v>0</v>
      </c>
      <c r="MB18" s="70">
        <f t="shared" si="59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60"/>
        <v>0</v>
      </c>
      <c r="ML18" s="70">
        <f t="shared" si="61"/>
        <v>0</v>
      </c>
      <c r="MM18" s="371">
        <v>0</v>
      </c>
      <c r="MN18" s="371"/>
      <c r="MO18" s="371">
        <v>0</v>
      </c>
      <c r="MP18" s="371"/>
      <c r="MQ18" s="70">
        <f t="shared" si="62"/>
        <v>0</v>
      </c>
      <c r="MR18" s="70">
        <f t="shared" si="63"/>
        <v>0</v>
      </c>
      <c r="MS18" s="70"/>
      <c r="MT18" s="70"/>
      <c r="MU18" s="70">
        <f t="shared" si="64"/>
        <v>0</v>
      </c>
      <c r="MV18" s="70">
        <f t="shared" si="65"/>
        <v>0</v>
      </c>
      <c r="MW18" s="70"/>
      <c r="MX18" s="70"/>
      <c r="MY18" s="70">
        <f t="shared" si="66"/>
        <v>0</v>
      </c>
      <c r="MZ18" s="70">
        <f t="shared" si="67"/>
        <v>0</v>
      </c>
      <c r="NA18" s="305"/>
      <c r="NB18" s="344"/>
      <c r="NC18" s="70">
        <f t="shared" si="68"/>
        <v>0</v>
      </c>
      <c r="ND18" s="70">
        <f t="shared" si="69"/>
        <v>0</v>
      </c>
      <c r="NE18" s="172"/>
      <c r="NF18" s="172"/>
      <c r="NG18" s="172">
        <f t="shared" si="70"/>
        <v>0</v>
      </c>
      <c r="NH18" s="172">
        <f t="shared" si="71"/>
        <v>0</v>
      </c>
      <c r="NI18" s="172"/>
      <c r="NJ18" s="172"/>
      <c r="NK18" s="172">
        <f t="shared" si="72"/>
        <v>0</v>
      </c>
      <c r="NL18" s="172">
        <f t="shared" si="73"/>
        <v>0</v>
      </c>
      <c r="NM18" s="264"/>
      <c r="NN18" s="172"/>
      <c r="NO18" s="172">
        <f t="shared" si="74"/>
        <v>0</v>
      </c>
      <c r="NP18" s="172">
        <f t="shared" si="75"/>
        <v>0</v>
      </c>
      <c r="NQ18" s="303">
        <v>0</v>
      </c>
      <c r="NR18" s="303"/>
      <c r="NS18" s="270">
        <v>0</v>
      </c>
      <c r="NT18" s="270"/>
      <c r="NU18" s="270">
        <v>0</v>
      </c>
      <c r="NV18" s="270"/>
      <c r="NW18" s="270">
        <v>0</v>
      </c>
      <c r="NX18" s="270"/>
      <c r="NY18" s="270">
        <v>0</v>
      </c>
      <c r="NZ18" s="270"/>
      <c r="OA18" s="270">
        <v>0</v>
      </c>
      <c r="OB18" s="270"/>
      <c r="OC18" s="70">
        <f t="shared" si="76"/>
        <v>0</v>
      </c>
      <c r="OD18" s="70">
        <f t="shared" si="77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8"/>
        <v>0</v>
      </c>
      <c r="ON18" s="70">
        <f t="shared" si="79"/>
        <v>0</v>
      </c>
      <c r="OO18" s="372">
        <v>0</v>
      </c>
      <c r="OP18" s="270"/>
      <c r="OQ18" s="372">
        <v>0</v>
      </c>
      <c r="OR18" s="270"/>
      <c r="OS18" s="372">
        <v>0</v>
      </c>
      <c r="OT18" s="270"/>
      <c r="OU18" s="172">
        <f t="shared" si="80"/>
        <v>0</v>
      </c>
      <c r="OV18" s="172">
        <f t="shared" si="81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9">
        <v>115</v>
      </c>
      <c r="AL19" s="350">
        <v>34.5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115</v>
      </c>
      <c r="AV19" s="70">
        <f t="shared" si="2"/>
        <v>34.5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>
        <v>46</v>
      </c>
      <c r="BF19" s="74">
        <v>6.5503999999999998</v>
      </c>
      <c r="BG19" s="357">
        <v>8</v>
      </c>
      <c r="BH19" s="358">
        <v>1.1392</v>
      </c>
      <c r="BI19" s="357"/>
      <c r="BJ19" s="358"/>
      <c r="BK19" s="264">
        <v>6</v>
      </c>
      <c r="BL19" s="74">
        <v>0.85440000000000005</v>
      </c>
      <c r="BM19" s="74"/>
      <c r="BN19" s="74"/>
      <c r="BO19" s="74"/>
      <c r="BP19" s="74"/>
      <c r="BQ19" s="74"/>
      <c r="BR19" s="74"/>
      <c r="BS19" s="263">
        <f t="shared" si="19"/>
        <v>60</v>
      </c>
      <c r="BT19" s="74">
        <f t="shared" si="20"/>
        <v>8.5440000000000005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247.40625</v>
      </c>
      <c r="CR19" s="300"/>
      <c r="CS19" s="300"/>
      <c r="CT19" s="274"/>
      <c r="CU19" s="355">
        <v>18.556701030927837</v>
      </c>
      <c r="CV19" s="172"/>
      <c r="CW19" s="301">
        <v>63.814432989690722</v>
      </c>
      <c r="CX19" s="274"/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41.103092783505197</v>
      </c>
      <c r="DL19" s="345">
        <v>13.701030927835101</v>
      </c>
      <c r="DM19" s="373">
        <f t="shared" si="27"/>
        <v>41.103092783505197</v>
      </c>
      <c r="DN19" s="373">
        <f t="shared" si="27"/>
        <v>13.701030927835101</v>
      </c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8"/>
        <v>0</v>
      </c>
      <c r="ED19" s="74">
        <f t="shared" si="28"/>
        <v>0</v>
      </c>
      <c r="EE19" s="70"/>
      <c r="EF19" s="70"/>
      <c r="EG19" s="71">
        <v>41.24</v>
      </c>
      <c r="EH19" s="375">
        <v>10.31</v>
      </c>
      <c r="EI19" s="87">
        <v>257.73</v>
      </c>
      <c r="EJ19" s="87">
        <v>64.432500000000005</v>
      </c>
      <c r="EK19" s="74">
        <v>113.4</v>
      </c>
      <c r="EL19" s="279">
        <v>28.35</v>
      </c>
      <c r="EM19" s="267"/>
      <c r="EN19" s="267"/>
      <c r="EO19" s="267"/>
      <c r="EP19" s="267"/>
      <c r="EQ19" s="74">
        <f t="shared" si="29"/>
        <v>412.37</v>
      </c>
      <c r="ER19" s="74">
        <f t="shared" si="30"/>
        <v>103.0925</v>
      </c>
      <c r="ES19" s="172"/>
      <c r="ET19" s="172"/>
      <c r="EU19" s="280"/>
      <c r="EV19" s="280"/>
      <c r="EW19" s="70">
        <f t="shared" si="31"/>
        <v>0</v>
      </c>
      <c r="EX19" s="70">
        <f t="shared" si="32"/>
        <v>0</v>
      </c>
      <c r="EY19" s="74"/>
      <c r="EZ19" s="74"/>
      <c r="FA19" s="353">
        <v>45</v>
      </c>
      <c r="FB19" s="268"/>
      <c r="FC19" s="106">
        <v>40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3"/>
        <v>0</v>
      </c>
      <c r="FR19" s="74">
        <f t="shared" si="34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5"/>
        <v>0</v>
      </c>
      <c r="GH19" s="74">
        <f t="shared" si="36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7"/>
        <v>0</v>
      </c>
      <c r="HP19" s="74">
        <f t="shared" si="38"/>
        <v>0</v>
      </c>
      <c r="HQ19" s="298">
        <v>400</v>
      </c>
      <c r="HR19" s="67"/>
      <c r="HS19" s="298">
        <v>400</v>
      </c>
      <c r="HT19" s="74"/>
      <c r="HU19" s="74">
        <f t="shared" si="39"/>
        <v>400</v>
      </c>
      <c r="HV19" s="74">
        <f t="shared" si="40"/>
        <v>0</v>
      </c>
      <c r="HW19" s="74"/>
      <c r="HX19" s="74"/>
      <c r="HY19" s="303"/>
      <c r="HZ19" s="303"/>
      <c r="IA19" s="89"/>
      <c r="IB19" s="87"/>
      <c r="IC19" s="172">
        <v>6.8</v>
      </c>
      <c r="ID19" s="269">
        <v>1.7</v>
      </c>
      <c r="IE19" s="184"/>
      <c r="IF19" s="184"/>
      <c r="IG19" s="74">
        <f t="shared" si="41"/>
        <v>6.8</v>
      </c>
      <c r="IH19" s="74">
        <f t="shared" si="42"/>
        <v>1.7</v>
      </c>
      <c r="II19" s="74">
        <v>205</v>
      </c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205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/>
      <c r="JC19" s="67">
        <v>10.31</v>
      </c>
      <c r="JD19" s="67"/>
      <c r="JE19" s="347">
        <v>5.15</v>
      </c>
      <c r="JF19" s="347"/>
      <c r="JG19" s="74">
        <f t="shared" si="43"/>
        <v>25.770000000000003</v>
      </c>
      <c r="JH19" s="74">
        <f t="shared" si="44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2"/>
        <v>53.886300000000006</v>
      </c>
      <c r="JX19" s="74">
        <f t="shared" si="83"/>
        <v>11</v>
      </c>
      <c r="JY19" s="74"/>
      <c r="JZ19" s="74"/>
      <c r="KA19" s="67"/>
      <c r="KB19" s="67"/>
      <c r="KC19" s="74">
        <f t="shared" si="45"/>
        <v>0</v>
      </c>
      <c r="KD19" s="74">
        <f t="shared" si="46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7"/>
        <v>0</v>
      </c>
      <c r="KP19" s="70">
        <f t="shared" si="47"/>
        <v>0</v>
      </c>
      <c r="KQ19" s="264"/>
      <c r="KR19" s="70"/>
      <c r="KS19" s="70"/>
      <c r="KT19" s="70"/>
      <c r="KU19" s="114">
        <f t="shared" si="48"/>
        <v>0</v>
      </c>
      <c r="KV19" s="114">
        <f t="shared" si="49"/>
        <v>0</v>
      </c>
      <c r="KW19" s="70"/>
      <c r="KX19" s="70"/>
      <c r="KY19" s="70">
        <f t="shared" si="50"/>
        <v>0</v>
      </c>
      <c r="KZ19" s="70">
        <f t="shared" si="51"/>
        <v>0</v>
      </c>
      <c r="LA19" s="70"/>
      <c r="LB19" s="70"/>
      <c r="LC19" s="70"/>
      <c r="LD19" s="70"/>
      <c r="LE19" s="70">
        <f t="shared" si="52"/>
        <v>0</v>
      </c>
      <c r="LF19" s="70">
        <f t="shared" si="53"/>
        <v>0</v>
      </c>
      <c r="LG19" s="70"/>
      <c r="LH19" s="70"/>
      <c r="LI19" s="70">
        <f t="shared" si="54"/>
        <v>0</v>
      </c>
      <c r="LJ19" s="70">
        <f t="shared" si="55"/>
        <v>0</v>
      </c>
      <c r="LK19" s="67">
        <v>24.2</v>
      </c>
      <c r="LL19" s="269"/>
      <c r="LM19" s="75">
        <v>24.02</v>
      </c>
      <c r="LN19" s="368"/>
      <c r="LO19" s="75">
        <v>6.5750000000000002</v>
      </c>
      <c r="LP19" s="370"/>
      <c r="LQ19" s="130"/>
      <c r="LR19" s="271"/>
      <c r="LS19" s="271"/>
      <c r="LT19" s="271"/>
      <c r="LU19" s="70">
        <f t="shared" si="56"/>
        <v>54.795000000000002</v>
      </c>
      <c r="LV19" s="70">
        <f t="shared" si="57"/>
        <v>0</v>
      </c>
      <c r="LW19" s="130"/>
      <c r="LX19" s="70"/>
      <c r="LY19" s="70"/>
      <c r="LZ19" s="70"/>
      <c r="MA19" s="70">
        <f t="shared" si="58"/>
        <v>0</v>
      </c>
      <c r="MB19" s="70">
        <f t="shared" si="59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60"/>
        <v>0</v>
      </c>
      <c r="ML19" s="70">
        <f t="shared" si="61"/>
        <v>0</v>
      </c>
      <c r="MM19" s="371">
        <v>0</v>
      </c>
      <c r="MN19" s="371"/>
      <c r="MO19" s="371">
        <v>0</v>
      </c>
      <c r="MP19" s="371"/>
      <c r="MQ19" s="70">
        <f t="shared" si="62"/>
        <v>0</v>
      </c>
      <c r="MR19" s="70">
        <f t="shared" si="63"/>
        <v>0</v>
      </c>
      <c r="MS19" s="70"/>
      <c r="MT19" s="70"/>
      <c r="MU19" s="70">
        <f t="shared" si="64"/>
        <v>0</v>
      </c>
      <c r="MV19" s="70">
        <f t="shared" si="65"/>
        <v>0</v>
      </c>
      <c r="MW19" s="70"/>
      <c r="MX19" s="70"/>
      <c r="MY19" s="70">
        <f t="shared" si="66"/>
        <v>0</v>
      </c>
      <c r="MZ19" s="70">
        <f t="shared" si="67"/>
        <v>0</v>
      </c>
      <c r="NA19" s="305"/>
      <c r="NB19" s="344"/>
      <c r="NC19" s="70">
        <f t="shared" si="68"/>
        <v>0</v>
      </c>
      <c r="ND19" s="70">
        <f t="shared" si="69"/>
        <v>0</v>
      </c>
      <c r="NE19" s="172"/>
      <c r="NF19" s="172"/>
      <c r="NG19" s="172">
        <f t="shared" si="70"/>
        <v>0</v>
      </c>
      <c r="NH19" s="172">
        <f t="shared" si="71"/>
        <v>0</v>
      </c>
      <c r="NI19" s="172"/>
      <c r="NJ19" s="172"/>
      <c r="NK19" s="172">
        <f t="shared" si="72"/>
        <v>0</v>
      </c>
      <c r="NL19" s="172">
        <f t="shared" si="73"/>
        <v>0</v>
      </c>
      <c r="NM19" s="264"/>
      <c r="NN19" s="172"/>
      <c r="NO19" s="172">
        <f t="shared" si="74"/>
        <v>0</v>
      </c>
      <c r="NP19" s="172">
        <f t="shared" si="75"/>
        <v>0</v>
      </c>
      <c r="NQ19" s="303">
        <v>0</v>
      </c>
      <c r="NR19" s="303"/>
      <c r="NS19" s="270">
        <v>0</v>
      </c>
      <c r="NT19" s="270"/>
      <c r="NU19" s="270">
        <v>0</v>
      </c>
      <c r="NV19" s="270"/>
      <c r="NW19" s="270">
        <v>0</v>
      </c>
      <c r="NX19" s="270"/>
      <c r="NY19" s="270">
        <v>0</v>
      </c>
      <c r="NZ19" s="270"/>
      <c r="OA19" s="270">
        <v>0</v>
      </c>
      <c r="OB19" s="270"/>
      <c r="OC19" s="70">
        <f t="shared" si="76"/>
        <v>0</v>
      </c>
      <c r="OD19" s="70">
        <f t="shared" si="77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8"/>
        <v>0</v>
      </c>
      <c r="ON19" s="70">
        <f t="shared" si="79"/>
        <v>0</v>
      </c>
      <c r="OO19" s="372">
        <v>0</v>
      </c>
      <c r="OP19" s="270"/>
      <c r="OQ19" s="372">
        <v>0</v>
      </c>
      <c r="OR19" s="270"/>
      <c r="OS19" s="372">
        <v>0</v>
      </c>
      <c r="OT19" s="270"/>
      <c r="OU19" s="172">
        <f t="shared" si="80"/>
        <v>0</v>
      </c>
      <c r="OV19" s="172">
        <f t="shared" si="81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9">
        <v>115</v>
      </c>
      <c r="AL20" s="350">
        <v>34.5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115</v>
      </c>
      <c r="AV20" s="70">
        <f t="shared" si="2"/>
        <v>34.5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>
        <v>46</v>
      </c>
      <c r="BF20" s="74">
        <v>6.5503999999999998</v>
      </c>
      <c r="BG20" s="357">
        <v>8</v>
      </c>
      <c r="BH20" s="358">
        <v>1.1392</v>
      </c>
      <c r="BI20" s="357"/>
      <c r="BJ20" s="358"/>
      <c r="BK20" s="264">
        <v>6</v>
      </c>
      <c r="BL20" s="74">
        <v>0.85440000000000005</v>
      </c>
      <c r="BM20" s="74"/>
      <c r="BN20" s="74"/>
      <c r="BO20" s="74"/>
      <c r="BP20" s="74"/>
      <c r="BQ20" s="74"/>
      <c r="BR20" s="74"/>
      <c r="BS20" s="263">
        <f t="shared" si="19"/>
        <v>60</v>
      </c>
      <c r="BT20" s="74">
        <f t="shared" si="20"/>
        <v>8.5440000000000005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247.40625</v>
      </c>
      <c r="CR20" s="300"/>
      <c r="CS20" s="300"/>
      <c r="CT20" s="274"/>
      <c r="CU20" s="355">
        <v>18.556701030927837</v>
      </c>
      <c r="CV20" s="172"/>
      <c r="CW20" s="301">
        <v>63.814432989690722</v>
      </c>
      <c r="CX20" s="274"/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41.103092783505197</v>
      </c>
      <c r="DL20" s="345">
        <v>13.701030927835101</v>
      </c>
      <c r="DM20" s="373">
        <f t="shared" si="27"/>
        <v>41.103092783505197</v>
      </c>
      <c r="DN20" s="373">
        <f t="shared" si="27"/>
        <v>13.701030927835101</v>
      </c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8"/>
        <v>0</v>
      </c>
      <c r="ED20" s="74">
        <f t="shared" si="28"/>
        <v>0</v>
      </c>
      <c r="EE20" s="70"/>
      <c r="EF20" s="70"/>
      <c r="EG20" s="71">
        <v>41.24</v>
      </c>
      <c r="EH20" s="375">
        <v>10.31</v>
      </c>
      <c r="EI20" s="87">
        <v>257.73</v>
      </c>
      <c r="EJ20" s="87">
        <v>64.432500000000005</v>
      </c>
      <c r="EK20" s="74">
        <v>113.4</v>
      </c>
      <c r="EL20" s="279">
        <v>28.35</v>
      </c>
      <c r="EM20" s="267"/>
      <c r="EN20" s="267"/>
      <c r="EO20" s="267"/>
      <c r="EP20" s="267"/>
      <c r="EQ20" s="74">
        <f t="shared" si="29"/>
        <v>412.37</v>
      </c>
      <c r="ER20" s="74">
        <f t="shared" si="30"/>
        <v>103.0925</v>
      </c>
      <c r="ES20" s="172"/>
      <c r="ET20" s="172"/>
      <c r="EU20" s="280"/>
      <c r="EV20" s="280"/>
      <c r="EW20" s="70">
        <f t="shared" si="31"/>
        <v>0</v>
      </c>
      <c r="EX20" s="70">
        <f t="shared" si="32"/>
        <v>0</v>
      </c>
      <c r="EY20" s="74"/>
      <c r="EZ20" s="74"/>
      <c r="FA20" s="353">
        <v>45</v>
      </c>
      <c r="FB20" s="268"/>
      <c r="FC20" s="106">
        <v>40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3"/>
        <v>0</v>
      </c>
      <c r="FR20" s="74">
        <f t="shared" si="34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5"/>
        <v>0</v>
      </c>
      <c r="GH20" s="74">
        <f t="shared" si="36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7"/>
        <v>0</v>
      </c>
      <c r="HP20" s="74">
        <f t="shared" si="38"/>
        <v>0</v>
      </c>
      <c r="HQ20" s="298">
        <v>400</v>
      </c>
      <c r="HR20" s="67"/>
      <c r="HS20" s="298">
        <v>400</v>
      </c>
      <c r="HT20" s="74"/>
      <c r="HU20" s="74">
        <f t="shared" si="39"/>
        <v>400</v>
      </c>
      <c r="HV20" s="74">
        <f t="shared" si="40"/>
        <v>0</v>
      </c>
      <c r="HW20" s="74"/>
      <c r="HX20" s="74"/>
      <c r="HY20" s="303"/>
      <c r="HZ20" s="303"/>
      <c r="IA20" s="89"/>
      <c r="IB20" s="87"/>
      <c r="IC20" s="172">
        <v>6.8</v>
      </c>
      <c r="ID20" s="269">
        <v>1.7</v>
      </c>
      <c r="IE20" s="184"/>
      <c r="IF20" s="184"/>
      <c r="IG20" s="74">
        <f t="shared" si="41"/>
        <v>6.8</v>
      </c>
      <c r="IH20" s="74">
        <f t="shared" si="42"/>
        <v>1.7</v>
      </c>
      <c r="II20" s="74">
        <v>205</v>
      </c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205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/>
      <c r="JC20" s="67">
        <v>10.31</v>
      </c>
      <c r="JD20" s="67"/>
      <c r="JE20" s="347">
        <v>5.15</v>
      </c>
      <c r="JF20" s="347"/>
      <c r="JG20" s="74">
        <f t="shared" si="43"/>
        <v>25.770000000000003</v>
      </c>
      <c r="JH20" s="74">
        <f t="shared" si="44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2"/>
        <v>53.886300000000006</v>
      </c>
      <c r="JX20" s="74">
        <f t="shared" si="83"/>
        <v>11</v>
      </c>
      <c r="JY20" s="74"/>
      <c r="JZ20" s="74"/>
      <c r="KA20" s="67"/>
      <c r="KB20" s="67"/>
      <c r="KC20" s="74">
        <f t="shared" si="45"/>
        <v>0</v>
      </c>
      <c r="KD20" s="74">
        <f t="shared" si="46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7"/>
        <v>0</v>
      </c>
      <c r="KP20" s="70">
        <f t="shared" si="47"/>
        <v>0</v>
      </c>
      <c r="KQ20" s="264"/>
      <c r="KR20" s="70"/>
      <c r="KS20" s="70"/>
      <c r="KT20" s="70"/>
      <c r="KU20" s="114">
        <f t="shared" si="48"/>
        <v>0</v>
      </c>
      <c r="KV20" s="114">
        <f t="shared" si="49"/>
        <v>0</v>
      </c>
      <c r="KW20" s="70"/>
      <c r="KX20" s="70"/>
      <c r="KY20" s="70">
        <f t="shared" si="50"/>
        <v>0</v>
      </c>
      <c r="KZ20" s="70">
        <f t="shared" si="51"/>
        <v>0</v>
      </c>
      <c r="LA20" s="70"/>
      <c r="LB20" s="70"/>
      <c r="LC20" s="70"/>
      <c r="LD20" s="70"/>
      <c r="LE20" s="70">
        <f t="shared" si="52"/>
        <v>0</v>
      </c>
      <c r="LF20" s="70">
        <f t="shared" si="53"/>
        <v>0</v>
      </c>
      <c r="LG20" s="70"/>
      <c r="LH20" s="70"/>
      <c r="LI20" s="70">
        <f t="shared" si="54"/>
        <v>0</v>
      </c>
      <c r="LJ20" s="70">
        <f t="shared" si="55"/>
        <v>0</v>
      </c>
      <c r="LK20" s="67">
        <v>24.2</v>
      </c>
      <c r="LL20" s="269"/>
      <c r="LM20" s="75">
        <v>24.02</v>
      </c>
      <c r="LN20" s="368"/>
      <c r="LO20" s="75">
        <v>6.5750000000000002</v>
      </c>
      <c r="LP20" s="370"/>
      <c r="LQ20" s="130"/>
      <c r="LR20" s="271"/>
      <c r="LS20" s="271"/>
      <c r="LT20" s="271"/>
      <c r="LU20" s="70">
        <f t="shared" si="56"/>
        <v>54.795000000000002</v>
      </c>
      <c r="LV20" s="70">
        <f t="shared" si="57"/>
        <v>0</v>
      </c>
      <c r="LW20" s="130"/>
      <c r="LX20" s="70"/>
      <c r="LY20" s="70"/>
      <c r="LZ20" s="70"/>
      <c r="MA20" s="70">
        <f t="shared" si="58"/>
        <v>0</v>
      </c>
      <c r="MB20" s="70">
        <f t="shared" si="59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60"/>
        <v>0</v>
      </c>
      <c r="ML20" s="70">
        <f t="shared" si="61"/>
        <v>0</v>
      </c>
      <c r="MM20" s="371">
        <v>0</v>
      </c>
      <c r="MN20" s="371"/>
      <c r="MO20" s="371">
        <v>0</v>
      </c>
      <c r="MP20" s="371"/>
      <c r="MQ20" s="70">
        <f t="shared" si="62"/>
        <v>0</v>
      </c>
      <c r="MR20" s="70">
        <f t="shared" si="63"/>
        <v>0</v>
      </c>
      <c r="MS20" s="70"/>
      <c r="MT20" s="70"/>
      <c r="MU20" s="70">
        <f t="shared" si="64"/>
        <v>0</v>
      </c>
      <c r="MV20" s="70">
        <f t="shared" si="65"/>
        <v>0</v>
      </c>
      <c r="MW20" s="70"/>
      <c r="MX20" s="70"/>
      <c r="MY20" s="70">
        <f t="shared" si="66"/>
        <v>0</v>
      </c>
      <c r="MZ20" s="70">
        <f t="shared" si="67"/>
        <v>0</v>
      </c>
      <c r="NA20" s="305"/>
      <c r="NB20" s="344"/>
      <c r="NC20" s="70">
        <f t="shared" si="68"/>
        <v>0</v>
      </c>
      <c r="ND20" s="70">
        <f t="shared" si="69"/>
        <v>0</v>
      </c>
      <c r="NE20" s="172"/>
      <c r="NF20" s="172"/>
      <c r="NG20" s="172">
        <f t="shared" si="70"/>
        <v>0</v>
      </c>
      <c r="NH20" s="172">
        <f t="shared" si="71"/>
        <v>0</v>
      </c>
      <c r="NI20" s="172"/>
      <c r="NJ20" s="172"/>
      <c r="NK20" s="172">
        <f t="shared" si="72"/>
        <v>0</v>
      </c>
      <c r="NL20" s="172">
        <f t="shared" si="73"/>
        <v>0</v>
      </c>
      <c r="NM20" s="264"/>
      <c r="NN20" s="172"/>
      <c r="NO20" s="172">
        <f t="shared" si="74"/>
        <v>0</v>
      </c>
      <c r="NP20" s="172">
        <f t="shared" si="75"/>
        <v>0</v>
      </c>
      <c r="NQ20" s="303">
        <v>0</v>
      </c>
      <c r="NR20" s="303"/>
      <c r="NS20" s="270">
        <v>0</v>
      </c>
      <c r="NT20" s="270"/>
      <c r="NU20" s="270">
        <v>0</v>
      </c>
      <c r="NV20" s="270"/>
      <c r="NW20" s="270">
        <v>0</v>
      </c>
      <c r="NX20" s="270"/>
      <c r="NY20" s="270">
        <v>0</v>
      </c>
      <c r="NZ20" s="270"/>
      <c r="OA20" s="270">
        <v>0</v>
      </c>
      <c r="OB20" s="270"/>
      <c r="OC20" s="70">
        <f t="shared" si="76"/>
        <v>0</v>
      </c>
      <c r="OD20" s="70">
        <f t="shared" si="77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8"/>
        <v>0</v>
      </c>
      <c r="ON20" s="70">
        <f t="shared" si="79"/>
        <v>0</v>
      </c>
      <c r="OO20" s="372">
        <v>0</v>
      </c>
      <c r="OP20" s="270"/>
      <c r="OQ20" s="372">
        <v>0</v>
      </c>
      <c r="OR20" s="270"/>
      <c r="OS20" s="372">
        <v>0</v>
      </c>
      <c r="OT20" s="270"/>
      <c r="OU20" s="172">
        <f t="shared" si="80"/>
        <v>0</v>
      </c>
      <c r="OV20" s="172">
        <f t="shared" si="81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9">
        <v>115</v>
      </c>
      <c r="AL21" s="350">
        <v>34.5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115</v>
      </c>
      <c r="AV21" s="70">
        <f t="shared" si="2"/>
        <v>34.5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>
        <v>46</v>
      </c>
      <c r="BF21" s="74">
        <v>6.5503999999999998</v>
      </c>
      <c r="BG21" s="357">
        <v>8</v>
      </c>
      <c r="BH21" s="358">
        <v>1.1392</v>
      </c>
      <c r="BI21" s="357"/>
      <c r="BJ21" s="358"/>
      <c r="BK21" s="264">
        <v>6</v>
      </c>
      <c r="BL21" s="74">
        <v>0.85440000000000005</v>
      </c>
      <c r="BM21" s="74"/>
      <c r="BN21" s="74"/>
      <c r="BO21" s="74"/>
      <c r="BP21" s="74"/>
      <c r="BQ21" s="74"/>
      <c r="BR21" s="74"/>
      <c r="BS21" s="263">
        <f t="shared" si="19"/>
        <v>60</v>
      </c>
      <c r="BT21" s="74">
        <f t="shared" si="20"/>
        <v>8.5440000000000005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247.40625</v>
      </c>
      <c r="CR21" s="300"/>
      <c r="CS21" s="300"/>
      <c r="CT21" s="274"/>
      <c r="CU21" s="355">
        <v>18.556701030927837</v>
      </c>
      <c r="CV21" s="172"/>
      <c r="CW21" s="301">
        <v>63.814432989690722</v>
      </c>
      <c r="CX21" s="274"/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41.103092783505197</v>
      </c>
      <c r="DL21" s="345">
        <v>13.701030927835101</v>
      </c>
      <c r="DM21" s="373">
        <f t="shared" si="27"/>
        <v>41.103092783505197</v>
      </c>
      <c r="DN21" s="373">
        <f t="shared" si="27"/>
        <v>13.701030927835101</v>
      </c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8"/>
        <v>0</v>
      </c>
      <c r="ED21" s="74">
        <f t="shared" si="28"/>
        <v>0</v>
      </c>
      <c r="EE21" s="70"/>
      <c r="EF21" s="70"/>
      <c r="EG21" s="71">
        <v>41.24</v>
      </c>
      <c r="EH21" s="375">
        <v>10.31</v>
      </c>
      <c r="EI21" s="87">
        <v>257.73</v>
      </c>
      <c r="EJ21" s="87">
        <v>64.432500000000005</v>
      </c>
      <c r="EK21" s="74">
        <v>113.4</v>
      </c>
      <c r="EL21" s="279">
        <v>28.35</v>
      </c>
      <c r="EM21" s="267"/>
      <c r="EN21" s="267"/>
      <c r="EO21" s="267"/>
      <c r="EP21" s="267"/>
      <c r="EQ21" s="74">
        <f t="shared" si="29"/>
        <v>412.37</v>
      </c>
      <c r="ER21" s="74">
        <f t="shared" si="30"/>
        <v>103.0925</v>
      </c>
      <c r="ES21" s="172"/>
      <c r="ET21" s="172"/>
      <c r="EU21" s="280"/>
      <c r="EV21" s="280"/>
      <c r="EW21" s="70">
        <f t="shared" si="31"/>
        <v>0</v>
      </c>
      <c r="EX21" s="70">
        <f t="shared" si="32"/>
        <v>0</v>
      </c>
      <c r="EY21" s="74"/>
      <c r="EZ21" s="74"/>
      <c r="FA21" s="353">
        <v>45</v>
      </c>
      <c r="FB21" s="268"/>
      <c r="FC21" s="106">
        <v>40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3"/>
        <v>0</v>
      </c>
      <c r="FR21" s="74">
        <f t="shared" si="34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5"/>
        <v>0</v>
      </c>
      <c r="GH21" s="74">
        <f t="shared" si="36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7"/>
        <v>0</v>
      </c>
      <c r="HP21" s="74">
        <f t="shared" si="38"/>
        <v>0</v>
      </c>
      <c r="HQ21" s="298">
        <v>400</v>
      </c>
      <c r="HR21" s="67"/>
      <c r="HS21" s="298">
        <v>400</v>
      </c>
      <c r="HT21" s="74"/>
      <c r="HU21" s="74">
        <f t="shared" si="39"/>
        <v>400</v>
      </c>
      <c r="HV21" s="74">
        <f t="shared" si="40"/>
        <v>0</v>
      </c>
      <c r="HW21" s="74"/>
      <c r="HX21" s="74"/>
      <c r="HY21" s="303"/>
      <c r="HZ21" s="303"/>
      <c r="IA21" s="89"/>
      <c r="IB21" s="87"/>
      <c r="IC21" s="172">
        <v>6.8</v>
      </c>
      <c r="ID21" s="269">
        <v>1.7</v>
      </c>
      <c r="IE21" s="184"/>
      <c r="IF21" s="184"/>
      <c r="IG21" s="74">
        <f t="shared" si="41"/>
        <v>6.8</v>
      </c>
      <c r="IH21" s="74">
        <f t="shared" si="42"/>
        <v>1.7</v>
      </c>
      <c r="II21" s="74">
        <v>205</v>
      </c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205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/>
      <c r="JC21" s="67">
        <v>10.31</v>
      </c>
      <c r="JD21" s="67"/>
      <c r="JE21" s="347">
        <v>5.15</v>
      </c>
      <c r="JF21" s="347"/>
      <c r="JG21" s="74">
        <f t="shared" si="43"/>
        <v>25.770000000000003</v>
      </c>
      <c r="JH21" s="74">
        <f t="shared" si="44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2"/>
        <v>53.886300000000006</v>
      </c>
      <c r="JX21" s="74">
        <f t="shared" si="83"/>
        <v>11</v>
      </c>
      <c r="JY21" s="74"/>
      <c r="JZ21" s="74"/>
      <c r="KA21" s="67"/>
      <c r="KB21" s="67"/>
      <c r="KC21" s="74">
        <f t="shared" si="45"/>
        <v>0</v>
      </c>
      <c r="KD21" s="74">
        <f t="shared" si="46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7"/>
        <v>0</v>
      </c>
      <c r="KP21" s="70">
        <f t="shared" si="47"/>
        <v>0</v>
      </c>
      <c r="KQ21" s="264"/>
      <c r="KR21" s="70"/>
      <c r="KS21" s="70"/>
      <c r="KT21" s="70"/>
      <c r="KU21" s="114">
        <f t="shared" si="48"/>
        <v>0</v>
      </c>
      <c r="KV21" s="114">
        <f t="shared" si="49"/>
        <v>0</v>
      </c>
      <c r="KW21" s="70"/>
      <c r="KX21" s="70"/>
      <c r="KY21" s="70">
        <f t="shared" si="50"/>
        <v>0</v>
      </c>
      <c r="KZ21" s="70">
        <f t="shared" si="51"/>
        <v>0</v>
      </c>
      <c r="LA21" s="70"/>
      <c r="LB21" s="70"/>
      <c r="LC21" s="70"/>
      <c r="LD21" s="70"/>
      <c r="LE21" s="70">
        <f t="shared" si="52"/>
        <v>0</v>
      </c>
      <c r="LF21" s="70">
        <f t="shared" si="53"/>
        <v>0</v>
      </c>
      <c r="LG21" s="70"/>
      <c r="LH21" s="70"/>
      <c r="LI21" s="70">
        <f t="shared" si="54"/>
        <v>0</v>
      </c>
      <c r="LJ21" s="70">
        <f t="shared" si="55"/>
        <v>0</v>
      </c>
      <c r="LK21" s="67">
        <v>24.2</v>
      </c>
      <c r="LL21" s="269"/>
      <c r="LM21" s="75">
        <v>24.02</v>
      </c>
      <c r="LN21" s="368"/>
      <c r="LO21" s="75">
        <v>6.5750000000000002</v>
      </c>
      <c r="LP21" s="370"/>
      <c r="LQ21" s="130"/>
      <c r="LR21" s="271"/>
      <c r="LS21" s="271"/>
      <c r="LT21" s="271"/>
      <c r="LU21" s="70">
        <f t="shared" si="56"/>
        <v>54.795000000000002</v>
      </c>
      <c r="LV21" s="70">
        <f t="shared" si="57"/>
        <v>0</v>
      </c>
      <c r="LW21" s="130"/>
      <c r="LX21" s="70"/>
      <c r="LY21" s="70"/>
      <c r="LZ21" s="70"/>
      <c r="MA21" s="70">
        <f t="shared" si="58"/>
        <v>0</v>
      </c>
      <c r="MB21" s="70">
        <f t="shared" si="59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60"/>
        <v>0</v>
      </c>
      <c r="ML21" s="70">
        <f t="shared" si="61"/>
        <v>0</v>
      </c>
      <c r="MM21" s="371">
        <v>0</v>
      </c>
      <c r="MN21" s="371"/>
      <c r="MO21" s="371">
        <v>0</v>
      </c>
      <c r="MP21" s="371"/>
      <c r="MQ21" s="70">
        <f t="shared" si="62"/>
        <v>0</v>
      </c>
      <c r="MR21" s="70">
        <f t="shared" si="63"/>
        <v>0</v>
      </c>
      <c r="MS21" s="70"/>
      <c r="MT21" s="70"/>
      <c r="MU21" s="70">
        <f t="shared" si="64"/>
        <v>0</v>
      </c>
      <c r="MV21" s="70">
        <f t="shared" si="65"/>
        <v>0</v>
      </c>
      <c r="MW21" s="70"/>
      <c r="MX21" s="70"/>
      <c r="MY21" s="70">
        <f t="shared" si="66"/>
        <v>0</v>
      </c>
      <c r="MZ21" s="70">
        <f t="shared" si="67"/>
        <v>0</v>
      </c>
      <c r="NA21" s="305"/>
      <c r="NB21" s="344"/>
      <c r="NC21" s="70">
        <f t="shared" si="68"/>
        <v>0</v>
      </c>
      <c r="ND21" s="70">
        <f t="shared" si="69"/>
        <v>0</v>
      </c>
      <c r="NE21" s="172"/>
      <c r="NF21" s="172"/>
      <c r="NG21" s="172">
        <f t="shared" si="70"/>
        <v>0</v>
      </c>
      <c r="NH21" s="172">
        <f t="shared" si="71"/>
        <v>0</v>
      </c>
      <c r="NI21" s="172"/>
      <c r="NJ21" s="172"/>
      <c r="NK21" s="172">
        <f t="shared" si="72"/>
        <v>0</v>
      </c>
      <c r="NL21" s="172">
        <f t="shared" si="73"/>
        <v>0</v>
      </c>
      <c r="NM21" s="264"/>
      <c r="NN21" s="172"/>
      <c r="NO21" s="172">
        <f t="shared" si="74"/>
        <v>0</v>
      </c>
      <c r="NP21" s="172">
        <f t="shared" si="75"/>
        <v>0</v>
      </c>
      <c r="NQ21" s="303">
        <v>0</v>
      </c>
      <c r="NR21" s="303"/>
      <c r="NS21" s="270">
        <v>0</v>
      </c>
      <c r="NT21" s="270"/>
      <c r="NU21" s="270">
        <v>0</v>
      </c>
      <c r="NV21" s="270"/>
      <c r="NW21" s="270">
        <v>0</v>
      </c>
      <c r="NX21" s="270"/>
      <c r="NY21" s="270">
        <v>0</v>
      </c>
      <c r="NZ21" s="270"/>
      <c r="OA21" s="270">
        <v>0</v>
      </c>
      <c r="OB21" s="270"/>
      <c r="OC21" s="70">
        <f t="shared" si="76"/>
        <v>0</v>
      </c>
      <c r="OD21" s="70">
        <f t="shared" si="77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8"/>
        <v>0</v>
      </c>
      <c r="ON21" s="70">
        <f t="shared" si="79"/>
        <v>0</v>
      </c>
      <c r="OO21" s="372">
        <v>0</v>
      </c>
      <c r="OP21" s="270"/>
      <c r="OQ21" s="372">
        <v>0</v>
      </c>
      <c r="OR21" s="270"/>
      <c r="OS21" s="372">
        <v>0</v>
      </c>
      <c r="OT21" s="270"/>
      <c r="OU21" s="172">
        <f t="shared" si="80"/>
        <v>0</v>
      </c>
      <c r="OV21" s="172">
        <f t="shared" si="81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9">
        <v>115</v>
      </c>
      <c r="AL22" s="350">
        <v>34.5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115</v>
      </c>
      <c r="AV22" s="70">
        <f t="shared" si="2"/>
        <v>34.5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>
        <v>46</v>
      </c>
      <c r="BF22" s="74">
        <v>6.5503999999999998</v>
      </c>
      <c r="BG22" s="357">
        <v>8</v>
      </c>
      <c r="BH22" s="358">
        <v>1.1392</v>
      </c>
      <c r="BI22" s="357"/>
      <c r="BJ22" s="358"/>
      <c r="BK22" s="264">
        <v>6</v>
      </c>
      <c r="BL22" s="74">
        <v>0.85440000000000005</v>
      </c>
      <c r="BM22" s="74"/>
      <c r="BN22" s="74"/>
      <c r="BO22" s="74"/>
      <c r="BP22" s="74"/>
      <c r="BQ22" s="74"/>
      <c r="BR22" s="74"/>
      <c r="BS22" s="263">
        <f t="shared" si="19"/>
        <v>60</v>
      </c>
      <c r="BT22" s="74">
        <f t="shared" si="20"/>
        <v>8.5440000000000005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247.40625</v>
      </c>
      <c r="CR22" s="300"/>
      <c r="CS22" s="300"/>
      <c r="CT22" s="274"/>
      <c r="CU22" s="355">
        <v>18.556701030927837</v>
      </c>
      <c r="CV22" s="172"/>
      <c r="CW22" s="301">
        <v>63.814432989690722</v>
      </c>
      <c r="CX22" s="274"/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41.103092783505197</v>
      </c>
      <c r="DL22" s="345">
        <v>13.701030927835101</v>
      </c>
      <c r="DM22" s="373">
        <f t="shared" si="27"/>
        <v>41.103092783505197</v>
      </c>
      <c r="DN22" s="373">
        <f t="shared" si="27"/>
        <v>13.701030927835101</v>
      </c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8"/>
        <v>0</v>
      </c>
      <c r="ED22" s="74">
        <f t="shared" si="28"/>
        <v>0</v>
      </c>
      <c r="EE22" s="70"/>
      <c r="EF22" s="70"/>
      <c r="EG22" s="71">
        <v>41.24</v>
      </c>
      <c r="EH22" s="375">
        <v>10.31</v>
      </c>
      <c r="EI22" s="87">
        <v>257.73</v>
      </c>
      <c r="EJ22" s="87">
        <v>64.432500000000005</v>
      </c>
      <c r="EK22" s="74">
        <v>113.4</v>
      </c>
      <c r="EL22" s="279">
        <v>28.35</v>
      </c>
      <c r="EM22" s="267"/>
      <c r="EN22" s="267"/>
      <c r="EO22" s="267"/>
      <c r="EP22" s="267"/>
      <c r="EQ22" s="74">
        <f t="shared" si="29"/>
        <v>412.37</v>
      </c>
      <c r="ER22" s="74">
        <f t="shared" si="30"/>
        <v>103.0925</v>
      </c>
      <c r="ES22" s="172"/>
      <c r="ET22" s="172"/>
      <c r="EU22" s="280"/>
      <c r="EV22" s="280"/>
      <c r="EW22" s="70">
        <f t="shared" si="31"/>
        <v>0</v>
      </c>
      <c r="EX22" s="70">
        <f t="shared" si="32"/>
        <v>0</v>
      </c>
      <c r="EY22" s="74"/>
      <c r="EZ22" s="74"/>
      <c r="FA22" s="353">
        <v>45</v>
      </c>
      <c r="FB22" s="268"/>
      <c r="FC22" s="106">
        <v>40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3"/>
        <v>0</v>
      </c>
      <c r="FR22" s="74">
        <f t="shared" si="34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5"/>
        <v>0</v>
      </c>
      <c r="GH22" s="74">
        <f t="shared" si="36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7"/>
        <v>0</v>
      </c>
      <c r="HP22" s="74">
        <f t="shared" si="38"/>
        <v>0</v>
      </c>
      <c r="HQ22" s="298">
        <v>400</v>
      </c>
      <c r="HR22" s="67"/>
      <c r="HS22" s="298">
        <v>400</v>
      </c>
      <c r="HT22" s="74"/>
      <c r="HU22" s="74">
        <f t="shared" si="39"/>
        <v>400</v>
      </c>
      <c r="HV22" s="74">
        <f t="shared" si="40"/>
        <v>0</v>
      </c>
      <c r="HW22" s="74"/>
      <c r="HX22" s="74"/>
      <c r="HY22" s="303"/>
      <c r="HZ22" s="303"/>
      <c r="IA22" s="89"/>
      <c r="IB22" s="87"/>
      <c r="IC22" s="172">
        <v>6.8</v>
      </c>
      <c r="ID22" s="269">
        <v>1.7</v>
      </c>
      <c r="IE22" s="184"/>
      <c r="IF22" s="184"/>
      <c r="IG22" s="74">
        <f t="shared" si="41"/>
        <v>6.8</v>
      </c>
      <c r="IH22" s="74">
        <f t="shared" si="42"/>
        <v>1.7</v>
      </c>
      <c r="II22" s="74">
        <v>205</v>
      </c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205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/>
      <c r="JC22" s="67">
        <v>10.31</v>
      </c>
      <c r="JD22" s="67"/>
      <c r="JE22" s="347">
        <v>5.15</v>
      </c>
      <c r="JF22" s="347"/>
      <c r="JG22" s="74">
        <f t="shared" si="43"/>
        <v>25.770000000000003</v>
      </c>
      <c r="JH22" s="74">
        <f t="shared" si="44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2"/>
        <v>53.886300000000006</v>
      </c>
      <c r="JX22" s="74">
        <f t="shared" si="83"/>
        <v>11</v>
      </c>
      <c r="JY22" s="74"/>
      <c r="JZ22" s="74"/>
      <c r="KA22" s="67"/>
      <c r="KB22" s="67"/>
      <c r="KC22" s="74">
        <f t="shared" si="45"/>
        <v>0</v>
      </c>
      <c r="KD22" s="74">
        <f t="shared" si="46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7"/>
        <v>0</v>
      </c>
      <c r="KP22" s="70">
        <f t="shared" si="47"/>
        <v>0</v>
      </c>
      <c r="KQ22" s="264"/>
      <c r="KR22" s="70"/>
      <c r="KS22" s="70"/>
      <c r="KT22" s="70"/>
      <c r="KU22" s="114">
        <f t="shared" si="48"/>
        <v>0</v>
      </c>
      <c r="KV22" s="114">
        <f t="shared" si="49"/>
        <v>0</v>
      </c>
      <c r="KW22" s="70"/>
      <c r="KX22" s="70"/>
      <c r="KY22" s="70">
        <f t="shared" si="50"/>
        <v>0</v>
      </c>
      <c r="KZ22" s="70">
        <f t="shared" si="51"/>
        <v>0</v>
      </c>
      <c r="LA22" s="70"/>
      <c r="LB22" s="70"/>
      <c r="LC22" s="70"/>
      <c r="LD22" s="70"/>
      <c r="LE22" s="70">
        <f t="shared" si="52"/>
        <v>0</v>
      </c>
      <c r="LF22" s="70">
        <f t="shared" si="53"/>
        <v>0</v>
      </c>
      <c r="LG22" s="70"/>
      <c r="LH22" s="70"/>
      <c r="LI22" s="70">
        <f t="shared" si="54"/>
        <v>0</v>
      </c>
      <c r="LJ22" s="70">
        <f t="shared" si="55"/>
        <v>0</v>
      </c>
      <c r="LK22" s="67">
        <v>24.2</v>
      </c>
      <c r="LL22" s="269"/>
      <c r="LM22" s="75">
        <v>24.02</v>
      </c>
      <c r="LN22" s="368"/>
      <c r="LO22" s="75">
        <v>6.5750000000000002</v>
      </c>
      <c r="LP22" s="370"/>
      <c r="LQ22" s="130"/>
      <c r="LR22" s="271"/>
      <c r="LS22" s="271"/>
      <c r="LT22" s="271"/>
      <c r="LU22" s="70">
        <f t="shared" si="56"/>
        <v>54.795000000000002</v>
      </c>
      <c r="LV22" s="70">
        <f t="shared" si="57"/>
        <v>0</v>
      </c>
      <c r="LW22" s="130"/>
      <c r="LX22" s="70"/>
      <c r="LY22" s="70"/>
      <c r="LZ22" s="70"/>
      <c r="MA22" s="70">
        <f t="shared" si="58"/>
        <v>0</v>
      </c>
      <c r="MB22" s="70">
        <f t="shared" si="59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60"/>
        <v>0</v>
      </c>
      <c r="ML22" s="70">
        <f t="shared" si="61"/>
        <v>0</v>
      </c>
      <c r="MM22" s="371">
        <v>0</v>
      </c>
      <c r="MN22" s="371"/>
      <c r="MO22" s="371">
        <v>0</v>
      </c>
      <c r="MP22" s="371"/>
      <c r="MQ22" s="70">
        <f t="shared" si="62"/>
        <v>0</v>
      </c>
      <c r="MR22" s="70">
        <f t="shared" si="63"/>
        <v>0</v>
      </c>
      <c r="MS22" s="70"/>
      <c r="MT22" s="70"/>
      <c r="MU22" s="70">
        <f t="shared" si="64"/>
        <v>0</v>
      </c>
      <c r="MV22" s="70">
        <f t="shared" si="65"/>
        <v>0</v>
      </c>
      <c r="MW22" s="70"/>
      <c r="MX22" s="70"/>
      <c r="MY22" s="70">
        <f t="shared" si="66"/>
        <v>0</v>
      </c>
      <c r="MZ22" s="70">
        <f t="shared" si="67"/>
        <v>0</v>
      </c>
      <c r="NA22" s="305"/>
      <c r="NB22" s="344"/>
      <c r="NC22" s="70">
        <f t="shared" si="68"/>
        <v>0</v>
      </c>
      <c r="ND22" s="70">
        <f t="shared" si="69"/>
        <v>0</v>
      </c>
      <c r="NE22" s="172"/>
      <c r="NF22" s="172"/>
      <c r="NG22" s="172">
        <f t="shared" si="70"/>
        <v>0</v>
      </c>
      <c r="NH22" s="172">
        <f t="shared" si="71"/>
        <v>0</v>
      </c>
      <c r="NI22" s="172"/>
      <c r="NJ22" s="172"/>
      <c r="NK22" s="172">
        <f t="shared" si="72"/>
        <v>0</v>
      </c>
      <c r="NL22" s="172">
        <f t="shared" si="73"/>
        <v>0</v>
      </c>
      <c r="NM22" s="264"/>
      <c r="NN22" s="172"/>
      <c r="NO22" s="172">
        <f t="shared" si="74"/>
        <v>0</v>
      </c>
      <c r="NP22" s="172">
        <f t="shared" si="75"/>
        <v>0</v>
      </c>
      <c r="NQ22" s="303">
        <v>0</v>
      </c>
      <c r="NR22" s="303"/>
      <c r="NS22" s="270">
        <v>0</v>
      </c>
      <c r="NT22" s="270"/>
      <c r="NU22" s="270">
        <v>0</v>
      </c>
      <c r="NV22" s="270"/>
      <c r="NW22" s="270">
        <v>0</v>
      </c>
      <c r="NX22" s="270"/>
      <c r="NY22" s="270">
        <v>0</v>
      </c>
      <c r="NZ22" s="270"/>
      <c r="OA22" s="270">
        <v>0</v>
      </c>
      <c r="OB22" s="270"/>
      <c r="OC22" s="70">
        <f t="shared" si="76"/>
        <v>0</v>
      </c>
      <c r="OD22" s="70">
        <f t="shared" si="77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8"/>
        <v>0</v>
      </c>
      <c r="ON22" s="70">
        <f t="shared" si="79"/>
        <v>0</v>
      </c>
      <c r="OO22" s="372">
        <v>0</v>
      </c>
      <c r="OP22" s="270"/>
      <c r="OQ22" s="372">
        <v>0</v>
      </c>
      <c r="OR22" s="270"/>
      <c r="OS22" s="372">
        <v>0</v>
      </c>
      <c r="OT22" s="270"/>
      <c r="OU22" s="172">
        <f t="shared" si="80"/>
        <v>0</v>
      </c>
      <c r="OV22" s="172">
        <f t="shared" si="81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9">
        <v>115</v>
      </c>
      <c r="AL23" s="350">
        <v>34.5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115</v>
      </c>
      <c r="AV23" s="70">
        <f t="shared" si="2"/>
        <v>34.5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>
        <v>46</v>
      </c>
      <c r="BF23" s="74">
        <v>6.5503999999999998</v>
      </c>
      <c r="BG23" s="357">
        <v>8</v>
      </c>
      <c r="BH23" s="358">
        <v>1.1392</v>
      </c>
      <c r="BI23" s="357"/>
      <c r="BJ23" s="358"/>
      <c r="BK23" s="264">
        <v>6</v>
      </c>
      <c r="BL23" s="74">
        <v>0.85440000000000005</v>
      </c>
      <c r="BM23" s="74"/>
      <c r="BN23" s="74"/>
      <c r="BO23" s="74"/>
      <c r="BP23" s="74"/>
      <c r="BQ23" s="74"/>
      <c r="BR23" s="74"/>
      <c r="BS23" s="263">
        <f t="shared" si="19"/>
        <v>60</v>
      </c>
      <c r="BT23" s="74">
        <f t="shared" si="20"/>
        <v>8.5440000000000005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247.40625</v>
      </c>
      <c r="CR23" s="300"/>
      <c r="CS23" s="300"/>
      <c r="CT23" s="274"/>
      <c r="CU23" s="355">
        <v>18.556701030927837</v>
      </c>
      <c r="CV23" s="172"/>
      <c r="CW23" s="301">
        <v>63.814432989690722</v>
      </c>
      <c r="CX23" s="274"/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41.103092783505197</v>
      </c>
      <c r="DL23" s="345">
        <v>13.701030927835101</v>
      </c>
      <c r="DM23" s="373">
        <f t="shared" si="27"/>
        <v>41.103092783505197</v>
      </c>
      <c r="DN23" s="373">
        <f t="shared" si="27"/>
        <v>13.701030927835101</v>
      </c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8"/>
        <v>0</v>
      </c>
      <c r="ED23" s="74">
        <f t="shared" si="28"/>
        <v>0</v>
      </c>
      <c r="EE23" s="70"/>
      <c r="EF23" s="70"/>
      <c r="EG23" s="71">
        <v>41.24</v>
      </c>
      <c r="EH23" s="375">
        <v>10.31</v>
      </c>
      <c r="EI23" s="87">
        <v>257.73</v>
      </c>
      <c r="EJ23" s="87">
        <v>64.432500000000005</v>
      </c>
      <c r="EK23" s="74">
        <v>113.4</v>
      </c>
      <c r="EL23" s="279">
        <v>28.35</v>
      </c>
      <c r="EM23" s="267"/>
      <c r="EN23" s="267"/>
      <c r="EO23" s="267"/>
      <c r="EP23" s="267"/>
      <c r="EQ23" s="74">
        <f t="shared" si="29"/>
        <v>412.37</v>
      </c>
      <c r="ER23" s="74">
        <f t="shared" si="30"/>
        <v>103.0925</v>
      </c>
      <c r="ES23" s="172"/>
      <c r="ET23" s="172"/>
      <c r="EU23" s="280"/>
      <c r="EV23" s="280"/>
      <c r="EW23" s="70">
        <f t="shared" si="31"/>
        <v>0</v>
      </c>
      <c r="EX23" s="70">
        <f t="shared" si="32"/>
        <v>0</v>
      </c>
      <c r="EY23" s="74"/>
      <c r="EZ23" s="74"/>
      <c r="FA23" s="353">
        <v>45</v>
      </c>
      <c r="FB23" s="268"/>
      <c r="FC23" s="106">
        <v>40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3"/>
        <v>0</v>
      </c>
      <c r="FR23" s="74">
        <f t="shared" si="34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5"/>
        <v>0</v>
      </c>
      <c r="GH23" s="74">
        <f t="shared" si="36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7"/>
        <v>0</v>
      </c>
      <c r="HP23" s="74">
        <f t="shared" si="38"/>
        <v>0</v>
      </c>
      <c r="HQ23" s="298">
        <v>400</v>
      </c>
      <c r="HR23" s="67"/>
      <c r="HS23" s="298">
        <v>400</v>
      </c>
      <c r="HT23" s="74"/>
      <c r="HU23" s="74">
        <f t="shared" si="39"/>
        <v>400</v>
      </c>
      <c r="HV23" s="74">
        <f t="shared" si="40"/>
        <v>0</v>
      </c>
      <c r="HW23" s="74"/>
      <c r="HX23" s="74"/>
      <c r="HY23" s="288"/>
      <c r="HZ23" s="288"/>
      <c r="IA23" s="89"/>
      <c r="IB23" s="87"/>
      <c r="IC23" s="172">
        <v>6.8</v>
      </c>
      <c r="ID23" s="269">
        <v>1.7</v>
      </c>
      <c r="IE23" s="184"/>
      <c r="IF23" s="184"/>
      <c r="IG23" s="74">
        <f t="shared" si="41"/>
        <v>6.8</v>
      </c>
      <c r="IH23" s="74">
        <f t="shared" si="42"/>
        <v>1.7</v>
      </c>
      <c r="II23" s="74">
        <v>205</v>
      </c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205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/>
      <c r="JC23" s="67">
        <v>10.31</v>
      </c>
      <c r="JD23" s="67"/>
      <c r="JE23" s="347">
        <v>5.15</v>
      </c>
      <c r="JF23" s="347"/>
      <c r="JG23" s="74">
        <f t="shared" si="43"/>
        <v>25.770000000000003</v>
      </c>
      <c r="JH23" s="74">
        <f t="shared" si="44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2"/>
        <v>53.886300000000006</v>
      </c>
      <c r="JX23" s="74">
        <f t="shared" si="83"/>
        <v>11</v>
      </c>
      <c r="JY23" s="74"/>
      <c r="JZ23" s="74"/>
      <c r="KA23" s="67"/>
      <c r="KB23" s="67"/>
      <c r="KC23" s="74">
        <f t="shared" si="45"/>
        <v>0</v>
      </c>
      <c r="KD23" s="74">
        <f t="shared" si="46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7"/>
        <v>0</v>
      </c>
      <c r="KP23" s="70">
        <f t="shared" si="47"/>
        <v>0</v>
      </c>
      <c r="KQ23" s="264"/>
      <c r="KR23" s="70"/>
      <c r="KS23" s="70"/>
      <c r="KT23" s="70"/>
      <c r="KU23" s="114">
        <f t="shared" si="48"/>
        <v>0</v>
      </c>
      <c r="KV23" s="114">
        <f t="shared" si="49"/>
        <v>0</v>
      </c>
      <c r="KW23" s="70"/>
      <c r="KX23" s="70"/>
      <c r="KY23" s="70">
        <f t="shared" si="50"/>
        <v>0</v>
      </c>
      <c r="KZ23" s="70">
        <f t="shared" si="51"/>
        <v>0</v>
      </c>
      <c r="LA23" s="70"/>
      <c r="LB23" s="70"/>
      <c r="LC23" s="70"/>
      <c r="LD23" s="70"/>
      <c r="LE23" s="70">
        <f t="shared" si="52"/>
        <v>0</v>
      </c>
      <c r="LF23" s="70">
        <f t="shared" si="53"/>
        <v>0</v>
      </c>
      <c r="LG23" s="70"/>
      <c r="LH23" s="70"/>
      <c r="LI23" s="70">
        <f t="shared" si="54"/>
        <v>0</v>
      </c>
      <c r="LJ23" s="70">
        <f t="shared" si="55"/>
        <v>0</v>
      </c>
      <c r="LK23" s="67">
        <v>24.2</v>
      </c>
      <c r="LL23" s="269"/>
      <c r="LM23" s="75">
        <v>24.02</v>
      </c>
      <c r="LN23" s="368"/>
      <c r="LO23" s="75">
        <v>6.5750000000000002</v>
      </c>
      <c r="LP23" s="370"/>
      <c r="LQ23" s="130"/>
      <c r="LR23" s="271"/>
      <c r="LS23" s="271"/>
      <c r="LT23" s="271"/>
      <c r="LU23" s="70">
        <f t="shared" si="56"/>
        <v>54.795000000000002</v>
      </c>
      <c r="LV23" s="70">
        <f t="shared" si="57"/>
        <v>0</v>
      </c>
      <c r="LW23" s="130"/>
      <c r="LX23" s="70"/>
      <c r="LY23" s="70"/>
      <c r="LZ23" s="70"/>
      <c r="MA23" s="70">
        <f t="shared" si="58"/>
        <v>0</v>
      </c>
      <c r="MB23" s="70">
        <f t="shared" si="59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60"/>
        <v>0</v>
      </c>
      <c r="ML23" s="70">
        <f t="shared" si="61"/>
        <v>0</v>
      </c>
      <c r="MM23" s="371">
        <v>0</v>
      </c>
      <c r="MN23" s="371"/>
      <c r="MO23" s="371">
        <v>0</v>
      </c>
      <c r="MP23" s="371"/>
      <c r="MQ23" s="70">
        <f t="shared" si="62"/>
        <v>0</v>
      </c>
      <c r="MR23" s="70">
        <f t="shared" si="63"/>
        <v>0</v>
      </c>
      <c r="MS23" s="70"/>
      <c r="MT23" s="70"/>
      <c r="MU23" s="70">
        <f t="shared" si="64"/>
        <v>0</v>
      </c>
      <c r="MV23" s="70">
        <f t="shared" si="65"/>
        <v>0</v>
      </c>
      <c r="MW23" s="70"/>
      <c r="MX23" s="70"/>
      <c r="MY23" s="70">
        <f t="shared" si="66"/>
        <v>0</v>
      </c>
      <c r="MZ23" s="70">
        <f t="shared" si="67"/>
        <v>0</v>
      </c>
      <c r="NA23" s="305"/>
      <c r="NB23" s="344"/>
      <c r="NC23" s="70">
        <f t="shared" si="68"/>
        <v>0</v>
      </c>
      <c r="ND23" s="70">
        <f t="shared" si="69"/>
        <v>0</v>
      </c>
      <c r="NE23" s="172"/>
      <c r="NF23" s="172"/>
      <c r="NG23" s="172">
        <f t="shared" si="70"/>
        <v>0</v>
      </c>
      <c r="NH23" s="172">
        <f t="shared" si="71"/>
        <v>0</v>
      </c>
      <c r="NI23" s="172"/>
      <c r="NJ23" s="172"/>
      <c r="NK23" s="172">
        <f t="shared" si="72"/>
        <v>0</v>
      </c>
      <c r="NL23" s="172">
        <f t="shared" si="73"/>
        <v>0</v>
      </c>
      <c r="NM23" s="264"/>
      <c r="NN23" s="172"/>
      <c r="NO23" s="172">
        <f t="shared" si="74"/>
        <v>0</v>
      </c>
      <c r="NP23" s="172">
        <f t="shared" si="75"/>
        <v>0</v>
      </c>
      <c r="NQ23" s="303">
        <v>0</v>
      </c>
      <c r="NR23" s="303"/>
      <c r="NS23" s="270">
        <v>0</v>
      </c>
      <c r="NT23" s="270"/>
      <c r="NU23" s="270">
        <v>0</v>
      </c>
      <c r="NV23" s="270"/>
      <c r="NW23" s="270">
        <v>0</v>
      </c>
      <c r="NX23" s="270"/>
      <c r="NY23" s="270">
        <v>0</v>
      </c>
      <c r="NZ23" s="270"/>
      <c r="OA23" s="270">
        <v>0</v>
      </c>
      <c r="OB23" s="270"/>
      <c r="OC23" s="70">
        <f t="shared" si="76"/>
        <v>0</v>
      </c>
      <c r="OD23" s="70">
        <f t="shared" si="77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8"/>
        <v>0</v>
      </c>
      <c r="ON23" s="70">
        <f t="shared" si="79"/>
        <v>0</v>
      </c>
      <c r="OO23" s="372">
        <v>0</v>
      </c>
      <c r="OP23" s="270"/>
      <c r="OQ23" s="372">
        <v>0</v>
      </c>
      <c r="OR23" s="270"/>
      <c r="OS23" s="372">
        <v>0</v>
      </c>
      <c r="OT23" s="270"/>
      <c r="OU23" s="172">
        <f t="shared" si="80"/>
        <v>0</v>
      </c>
      <c r="OV23" s="172">
        <f t="shared" si="81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9">
        <v>115</v>
      </c>
      <c r="AL24" s="350">
        <v>34.5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115</v>
      </c>
      <c r="AV24" s="70">
        <f t="shared" si="2"/>
        <v>34.5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>
        <v>46</v>
      </c>
      <c r="BF24" s="74">
        <v>6.5503999999999998</v>
      </c>
      <c r="BG24" s="357">
        <v>8</v>
      </c>
      <c r="BH24" s="358">
        <v>1.1392</v>
      </c>
      <c r="BI24" s="357"/>
      <c r="BJ24" s="358"/>
      <c r="BK24" s="264">
        <v>6</v>
      </c>
      <c r="BL24" s="74">
        <v>0.85440000000000005</v>
      </c>
      <c r="BM24" s="74"/>
      <c r="BN24" s="74"/>
      <c r="BO24" s="74"/>
      <c r="BP24" s="74"/>
      <c r="BQ24" s="74"/>
      <c r="BR24" s="74"/>
      <c r="BS24" s="263">
        <f t="shared" si="19"/>
        <v>60</v>
      </c>
      <c r="BT24" s="74">
        <f t="shared" si="20"/>
        <v>8.5440000000000005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247.40625</v>
      </c>
      <c r="CR24" s="300"/>
      <c r="CS24" s="300"/>
      <c r="CT24" s="274"/>
      <c r="CU24" s="355">
        <v>18.556701030927837</v>
      </c>
      <c r="CV24" s="172"/>
      <c r="CW24" s="301">
        <v>63.814432989690722</v>
      </c>
      <c r="CX24" s="274"/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41.103092783505197</v>
      </c>
      <c r="DL24" s="345">
        <v>13.701030927835101</v>
      </c>
      <c r="DM24" s="373">
        <f t="shared" si="27"/>
        <v>41.103092783505197</v>
      </c>
      <c r="DN24" s="373">
        <f t="shared" si="27"/>
        <v>13.701030927835101</v>
      </c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8"/>
        <v>0</v>
      </c>
      <c r="ED24" s="74">
        <f t="shared" si="28"/>
        <v>0</v>
      </c>
      <c r="EE24" s="70"/>
      <c r="EF24" s="70"/>
      <c r="EG24" s="71">
        <v>41.24</v>
      </c>
      <c r="EH24" s="375">
        <v>10.31</v>
      </c>
      <c r="EI24" s="87">
        <v>257.73</v>
      </c>
      <c r="EJ24" s="87">
        <v>64.432500000000005</v>
      </c>
      <c r="EK24" s="74">
        <v>113.4</v>
      </c>
      <c r="EL24" s="279">
        <v>28.35</v>
      </c>
      <c r="EM24" s="267"/>
      <c r="EN24" s="267"/>
      <c r="EO24" s="267"/>
      <c r="EP24" s="267"/>
      <c r="EQ24" s="74">
        <f t="shared" si="29"/>
        <v>412.37</v>
      </c>
      <c r="ER24" s="74">
        <f t="shared" si="30"/>
        <v>103.0925</v>
      </c>
      <c r="ES24" s="172"/>
      <c r="ET24" s="172"/>
      <c r="EU24" s="280"/>
      <c r="EV24" s="280"/>
      <c r="EW24" s="70">
        <f t="shared" si="31"/>
        <v>0</v>
      </c>
      <c r="EX24" s="70">
        <f t="shared" si="32"/>
        <v>0</v>
      </c>
      <c r="EY24" s="74"/>
      <c r="EZ24" s="74"/>
      <c r="FA24" s="353">
        <v>45</v>
      </c>
      <c r="FB24" s="268"/>
      <c r="FC24" s="106">
        <v>40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3"/>
        <v>0</v>
      </c>
      <c r="FR24" s="74">
        <f t="shared" si="34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5"/>
        <v>0</v>
      </c>
      <c r="GH24" s="74">
        <f t="shared" si="36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7"/>
        <v>0</v>
      </c>
      <c r="HP24" s="74">
        <f t="shared" si="38"/>
        <v>0</v>
      </c>
      <c r="HQ24" s="298">
        <v>400</v>
      </c>
      <c r="HR24" s="67"/>
      <c r="HS24" s="298">
        <v>400</v>
      </c>
      <c r="HT24" s="74"/>
      <c r="HU24" s="74">
        <f t="shared" si="39"/>
        <v>400</v>
      </c>
      <c r="HV24" s="74">
        <f t="shared" si="40"/>
        <v>0</v>
      </c>
      <c r="HW24" s="74"/>
      <c r="HX24" s="74"/>
      <c r="HY24" s="303"/>
      <c r="HZ24" s="303"/>
      <c r="IA24" s="89"/>
      <c r="IB24" s="87"/>
      <c r="IC24" s="172">
        <v>6.8</v>
      </c>
      <c r="ID24" s="269">
        <v>1.7</v>
      </c>
      <c r="IE24" s="184"/>
      <c r="IF24" s="184"/>
      <c r="IG24" s="74">
        <f t="shared" si="41"/>
        <v>6.8</v>
      </c>
      <c r="IH24" s="74">
        <f t="shared" si="42"/>
        <v>1.7</v>
      </c>
      <c r="II24" s="74">
        <v>205</v>
      </c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205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/>
      <c r="JC24" s="67">
        <v>10.31</v>
      </c>
      <c r="JD24" s="67"/>
      <c r="JE24" s="347">
        <v>5.15</v>
      </c>
      <c r="JF24" s="347"/>
      <c r="JG24" s="74">
        <f t="shared" si="43"/>
        <v>25.770000000000003</v>
      </c>
      <c r="JH24" s="74">
        <f t="shared" si="44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2"/>
        <v>53.886300000000006</v>
      </c>
      <c r="JX24" s="74">
        <f t="shared" si="83"/>
        <v>11</v>
      </c>
      <c r="JY24" s="74"/>
      <c r="JZ24" s="74"/>
      <c r="KA24" s="67"/>
      <c r="KB24" s="67"/>
      <c r="KC24" s="74">
        <f t="shared" si="45"/>
        <v>0</v>
      </c>
      <c r="KD24" s="74">
        <f t="shared" si="46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7"/>
        <v>0</v>
      </c>
      <c r="KP24" s="70">
        <f t="shared" si="47"/>
        <v>0</v>
      </c>
      <c r="KQ24" s="264"/>
      <c r="KR24" s="70"/>
      <c r="KS24" s="70"/>
      <c r="KT24" s="70"/>
      <c r="KU24" s="114">
        <f t="shared" si="48"/>
        <v>0</v>
      </c>
      <c r="KV24" s="114">
        <f t="shared" si="49"/>
        <v>0</v>
      </c>
      <c r="KW24" s="70"/>
      <c r="KX24" s="70"/>
      <c r="KY24" s="70">
        <f t="shared" si="50"/>
        <v>0</v>
      </c>
      <c r="KZ24" s="70">
        <f t="shared" si="51"/>
        <v>0</v>
      </c>
      <c r="LA24" s="70"/>
      <c r="LB24" s="70"/>
      <c r="LC24" s="70"/>
      <c r="LD24" s="70"/>
      <c r="LE24" s="70">
        <f t="shared" si="52"/>
        <v>0</v>
      </c>
      <c r="LF24" s="70">
        <f t="shared" si="53"/>
        <v>0</v>
      </c>
      <c r="LG24" s="70"/>
      <c r="LH24" s="70"/>
      <c r="LI24" s="70">
        <f t="shared" si="54"/>
        <v>0</v>
      </c>
      <c r="LJ24" s="70">
        <f t="shared" si="55"/>
        <v>0</v>
      </c>
      <c r="LK24" s="67">
        <v>24.2</v>
      </c>
      <c r="LL24" s="269"/>
      <c r="LM24" s="75">
        <v>24.02</v>
      </c>
      <c r="LN24" s="368"/>
      <c r="LO24" s="75">
        <v>6.5750000000000002</v>
      </c>
      <c r="LP24" s="370"/>
      <c r="LQ24" s="130"/>
      <c r="LR24" s="271"/>
      <c r="LS24" s="271"/>
      <c r="LT24" s="271"/>
      <c r="LU24" s="70">
        <f t="shared" si="56"/>
        <v>54.795000000000002</v>
      </c>
      <c r="LV24" s="70">
        <f t="shared" si="57"/>
        <v>0</v>
      </c>
      <c r="LW24" s="130"/>
      <c r="LX24" s="70"/>
      <c r="LY24" s="70"/>
      <c r="LZ24" s="70"/>
      <c r="MA24" s="70">
        <f t="shared" si="58"/>
        <v>0</v>
      </c>
      <c r="MB24" s="70">
        <f t="shared" si="59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60"/>
        <v>0</v>
      </c>
      <c r="ML24" s="70">
        <f t="shared" si="61"/>
        <v>0</v>
      </c>
      <c r="MM24" s="371">
        <v>0</v>
      </c>
      <c r="MN24" s="371"/>
      <c r="MO24" s="371">
        <v>0</v>
      </c>
      <c r="MP24" s="371"/>
      <c r="MQ24" s="70">
        <f t="shared" si="62"/>
        <v>0</v>
      </c>
      <c r="MR24" s="70">
        <f t="shared" si="63"/>
        <v>0</v>
      </c>
      <c r="MS24" s="70"/>
      <c r="MT24" s="70"/>
      <c r="MU24" s="70">
        <f t="shared" si="64"/>
        <v>0</v>
      </c>
      <c r="MV24" s="70">
        <f t="shared" si="65"/>
        <v>0</v>
      </c>
      <c r="MW24" s="70"/>
      <c r="MX24" s="70"/>
      <c r="MY24" s="70">
        <f t="shared" si="66"/>
        <v>0</v>
      </c>
      <c r="MZ24" s="70">
        <f t="shared" si="67"/>
        <v>0</v>
      </c>
      <c r="NA24" s="305"/>
      <c r="NB24" s="344"/>
      <c r="NC24" s="70">
        <f t="shared" si="68"/>
        <v>0</v>
      </c>
      <c r="ND24" s="70">
        <f t="shared" si="69"/>
        <v>0</v>
      </c>
      <c r="NE24" s="172"/>
      <c r="NF24" s="172"/>
      <c r="NG24" s="172">
        <f t="shared" si="70"/>
        <v>0</v>
      </c>
      <c r="NH24" s="172">
        <f t="shared" si="71"/>
        <v>0</v>
      </c>
      <c r="NI24" s="172"/>
      <c r="NJ24" s="172"/>
      <c r="NK24" s="172">
        <f t="shared" si="72"/>
        <v>0</v>
      </c>
      <c r="NL24" s="172">
        <f t="shared" si="73"/>
        <v>0</v>
      </c>
      <c r="NM24" s="264"/>
      <c r="NN24" s="172"/>
      <c r="NO24" s="172">
        <f t="shared" si="74"/>
        <v>0</v>
      </c>
      <c r="NP24" s="172">
        <f t="shared" si="75"/>
        <v>0</v>
      </c>
      <c r="NQ24" s="303">
        <v>0</v>
      </c>
      <c r="NR24" s="303"/>
      <c r="NS24" s="270">
        <v>0</v>
      </c>
      <c r="NT24" s="270"/>
      <c r="NU24" s="270">
        <v>0</v>
      </c>
      <c r="NV24" s="270"/>
      <c r="NW24" s="270">
        <v>0</v>
      </c>
      <c r="NX24" s="270"/>
      <c r="NY24" s="270">
        <v>0</v>
      </c>
      <c r="NZ24" s="270"/>
      <c r="OA24" s="270">
        <v>0</v>
      </c>
      <c r="OB24" s="270"/>
      <c r="OC24" s="70">
        <f t="shared" si="76"/>
        <v>0</v>
      </c>
      <c r="OD24" s="70">
        <f t="shared" si="77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8"/>
        <v>0</v>
      </c>
      <c r="ON24" s="70">
        <f t="shared" si="79"/>
        <v>0</v>
      </c>
      <c r="OO24" s="372">
        <v>0</v>
      </c>
      <c r="OP24" s="270"/>
      <c r="OQ24" s="372">
        <v>0</v>
      </c>
      <c r="OR24" s="270"/>
      <c r="OS24" s="372">
        <v>0</v>
      </c>
      <c r="OT24" s="270"/>
      <c r="OU24" s="172">
        <f t="shared" si="80"/>
        <v>0</v>
      </c>
      <c r="OV24" s="172">
        <f t="shared" si="81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9">
        <v>115</v>
      </c>
      <c r="AL25" s="350">
        <v>34.5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115</v>
      </c>
      <c r="AV25" s="70">
        <f t="shared" si="2"/>
        <v>34.5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>
        <v>46</v>
      </c>
      <c r="BF25" s="74">
        <v>6.5503999999999998</v>
      </c>
      <c r="BG25" s="357">
        <v>8</v>
      </c>
      <c r="BH25" s="358">
        <v>1.1392</v>
      </c>
      <c r="BI25" s="357"/>
      <c r="BJ25" s="358"/>
      <c r="BK25" s="264">
        <v>6</v>
      </c>
      <c r="BL25" s="74">
        <v>0.85440000000000005</v>
      </c>
      <c r="BM25" s="74"/>
      <c r="BN25" s="74"/>
      <c r="BO25" s="74"/>
      <c r="BP25" s="74"/>
      <c r="BQ25" s="74"/>
      <c r="BR25" s="74"/>
      <c r="BS25" s="263">
        <f t="shared" si="19"/>
        <v>60</v>
      </c>
      <c r="BT25" s="74">
        <f t="shared" si="20"/>
        <v>8.5440000000000005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247.40625</v>
      </c>
      <c r="CR25" s="300"/>
      <c r="CS25" s="300"/>
      <c r="CT25" s="274"/>
      <c r="CU25" s="355">
        <v>18.556701030927837</v>
      </c>
      <c r="CV25" s="172"/>
      <c r="CW25" s="301">
        <v>63.814432989690722</v>
      </c>
      <c r="CX25" s="274"/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41.103092783505197</v>
      </c>
      <c r="DL25" s="345">
        <v>13.701030927835101</v>
      </c>
      <c r="DM25" s="373">
        <f t="shared" si="27"/>
        <v>41.103092783505197</v>
      </c>
      <c r="DN25" s="373">
        <f t="shared" si="27"/>
        <v>13.701030927835101</v>
      </c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8"/>
        <v>0</v>
      </c>
      <c r="ED25" s="74">
        <f t="shared" si="28"/>
        <v>0</v>
      </c>
      <c r="EE25" s="70"/>
      <c r="EF25" s="70"/>
      <c r="EG25" s="71">
        <v>41.24</v>
      </c>
      <c r="EH25" s="375">
        <v>10.31</v>
      </c>
      <c r="EI25" s="87">
        <v>257.73</v>
      </c>
      <c r="EJ25" s="87">
        <v>64.432500000000005</v>
      </c>
      <c r="EK25" s="74">
        <v>113.4</v>
      </c>
      <c r="EL25" s="279">
        <v>28.35</v>
      </c>
      <c r="EM25" s="267"/>
      <c r="EN25" s="267"/>
      <c r="EO25" s="267"/>
      <c r="EP25" s="267"/>
      <c r="EQ25" s="74">
        <f t="shared" si="29"/>
        <v>412.37</v>
      </c>
      <c r="ER25" s="74">
        <f t="shared" si="30"/>
        <v>103.0925</v>
      </c>
      <c r="ES25" s="172"/>
      <c r="ET25" s="172"/>
      <c r="EU25" s="280"/>
      <c r="EV25" s="280"/>
      <c r="EW25" s="70">
        <f t="shared" si="31"/>
        <v>0</v>
      </c>
      <c r="EX25" s="70">
        <f t="shared" si="32"/>
        <v>0</v>
      </c>
      <c r="EY25" s="74"/>
      <c r="EZ25" s="74"/>
      <c r="FA25" s="353">
        <v>45</v>
      </c>
      <c r="FB25" s="268"/>
      <c r="FC25" s="106">
        <v>40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3"/>
        <v>0</v>
      </c>
      <c r="FR25" s="74">
        <f t="shared" si="34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5"/>
        <v>0</v>
      </c>
      <c r="GH25" s="74">
        <f t="shared" si="36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7"/>
        <v>0</v>
      </c>
      <c r="HP25" s="74">
        <f t="shared" si="38"/>
        <v>0</v>
      </c>
      <c r="HQ25" s="298">
        <v>400</v>
      </c>
      <c r="HR25" s="67"/>
      <c r="HS25" s="298">
        <v>400</v>
      </c>
      <c r="HT25" s="74"/>
      <c r="HU25" s="74">
        <f t="shared" si="39"/>
        <v>400</v>
      </c>
      <c r="HV25" s="74">
        <f t="shared" si="40"/>
        <v>0</v>
      </c>
      <c r="HW25" s="74"/>
      <c r="HX25" s="74"/>
      <c r="HY25" s="303"/>
      <c r="HZ25" s="303"/>
      <c r="IA25" s="89"/>
      <c r="IB25" s="87"/>
      <c r="IC25" s="172">
        <v>6.8</v>
      </c>
      <c r="ID25" s="269">
        <v>1.7</v>
      </c>
      <c r="IE25" s="184"/>
      <c r="IF25" s="184"/>
      <c r="IG25" s="74">
        <f t="shared" si="41"/>
        <v>6.8</v>
      </c>
      <c r="IH25" s="74">
        <f t="shared" si="42"/>
        <v>1.7</v>
      </c>
      <c r="II25" s="74">
        <v>205</v>
      </c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205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/>
      <c r="JC25" s="67">
        <v>10.31</v>
      </c>
      <c r="JD25" s="67"/>
      <c r="JE25" s="347">
        <v>5.15</v>
      </c>
      <c r="JF25" s="347"/>
      <c r="JG25" s="74">
        <f t="shared" si="43"/>
        <v>25.770000000000003</v>
      </c>
      <c r="JH25" s="74">
        <f t="shared" si="44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2"/>
        <v>53.886300000000006</v>
      </c>
      <c r="JX25" s="74">
        <f t="shared" si="83"/>
        <v>11</v>
      </c>
      <c r="JY25" s="74"/>
      <c r="JZ25" s="74"/>
      <c r="KA25" s="67"/>
      <c r="KB25" s="67"/>
      <c r="KC25" s="74">
        <f t="shared" si="45"/>
        <v>0</v>
      </c>
      <c r="KD25" s="74">
        <f t="shared" si="46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7"/>
        <v>0</v>
      </c>
      <c r="KP25" s="70">
        <f t="shared" si="47"/>
        <v>0</v>
      </c>
      <c r="KQ25" s="264"/>
      <c r="KR25" s="70"/>
      <c r="KS25" s="70"/>
      <c r="KT25" s="70"/>
      <c r="KU25" s="114">
        <f t="shared" si="48"/>
        <v>0</v>
      </c>
      <c r="KV25" s="114">
        <f t="shared" si="49"/>
        <v>0</v>
      </c>
      <c r="KW25" s="70"/>
      <c r="KX25" s="70"/>
      <c r="KY25" s="70">
        <f t="shared" si="50"/>
        <v>0</v>
      </c>
      <c r="KZ25" s="70">
        <f t="shared" si="51"/>
        <v>0</v>
      </c>
      <c r="LA25" s="70"/>
      <c r="LB25" s="70"/>
      <c r="LC25" s="70"/>
      <c r="LD25" s="70"/>
      <c r="LE25" s="70">
        <f t="shared" si="52"/>
        <v>0</v>
      </c>
      <c r="LF25" s="70">
        <f t="shared" si="53"/>
        <v>0</v>
      </c>
      <c r="LG25" s="70"/>
      <c r="LH25" s="70"/>
      <c r="LI25" s="70">
        <f t="shared" si="54"/>
        <v>0</v>
      </c>
      <c r="LJ25" s="70">
        <f t="shared" si="55"/>
        <v>0</v>
      </c>
      <c r="LK25" s="67">
        <v>24.2</v>
      </c>
      <c r="LL25" s="269"/>
      <c r="LM25" s="75">
        <v>24.02</v>
      </c>
      <c r="LN25" s="368"/>
      <c r="LO25" s="75">
        <v>6.5750000000000002</v>
      </c>
      <c r="LP25" s="370"/>
      <c r="LQ25" s="130"/>
      <c r="LR25" s="271"/>
      <c r="LS25" s="271"/>
      <c r="LT25" s="271"/>
      <c r="LU25" s="70">
        <f t="shared" si="56"/>
        <v>54.795000000000002</v>
      </c>
      <c r="LV25" s="70">
        <f t="shared" si="57"/>
        <v>0</v>
      </c>
      <c r="LW25" s="130"/>
      <c r="LX25" s="70"/>
      <c r="LY25" s="70"/>
      <c r="LZ25" s="70"/>
      <c r="MA25" s="70">
        <f t="shared" si="58"/>
        <v>0</v>
      </c>
      <c r="MB25" s="70">
        <f t="shared" si="59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60"/>
        <v>0</v>
      </c>
      <c r="ML25" s="70">
        <f t="shared" si="61"/>
        <v>0</v>
      </c>
      <c r="MM25" s="371">
        <v>0</v>
      </c>
      <c r="MN25" s="371"/>
      <c r="MO25" s="371">
        <v>0</v>
      </c>
      <c r="MP25" s="371"/>
      <c r="MQ25" s="70">
        <f t="shared" si="62"/>
        <v>0</v>
      </c>
      <c r="MR25" s="70">
        <f t="shared" si="63"/>
        <v>0</v>
      </c>
      <c r="MS25" s="70"/>
      <c r="MT25" s="70"/>
      <c r="MU25" s="70">
        <f t="shared" si="64"/>
        <v>0</v>
      </c>
      <c r="MV25" s="70">
        <f t="shared" si="65"/>
        <v>0</v>
      </c>
      <c r="MW25" s="70"/>
      <c r="MX25" s="70"/>
      <c r="MY25" s="70">
        <f t="shared" si="66"/>
        <v>0</v>
      </c>
      <c r="MZ25" s="70">
        <f t="shared" si="67"/>
        <v>0</v>
      </c>
      <c r="NA25" s="305"/>
      <c r="NB25" s="344"/>
      <c r="NC25" s="70">
        <f t="shared" si="68"/>
        <v>0</v>
      </c>
      <c r="ND25" s="70">
        <f t="shared" si="69"/>
        <v>0</v>
      </c>
      <c r="NE25" s="172"/>
      <c r="NF25" s="172"/>
      <c r="NG25" s="172">
        <f t="shared" si="70"/>
        <v>0</v>
      </c>
      <c r="NH25" s="172">
        <f t="shared" si="71"/>
        <v>0</v>
      </c>
      <c r="NI25" s="172"/>
      <c r="NJ25" s="172"/>
      <c r="NK25" s="172">
        <f t="shared" si="72"/>
        <v>0</v>
      </c>
      <c r="NL25" s="172">
        <f t="shared" si="73"/>
        <v>0</v>
      </c>
      <c r="NM25" s="264"/>
      <c r="NN25" s="172"/>
      <c r="NO25" s="172">
        <f t="shared" si="74"/>
        <v>0</v>
      </c>
      <c r="NP25" s="172">
        <f t="shared" si="75"/>
        <v>0</v>
      </c>
      <c r="NQ25" s="303">
        <v>0</v>
      </c>
      <c r="NR25" s="303"/>
      <c r="NS25" s="270">
        <v>0</v>
      </c>
      <c r="NT25" s="270"/>
      <c r="NU25" s="270">
        <v>0</v>
      </c>
      <c r="NV25" s="270"/>
      <c r="NW25" s="270">
        <v>0</v>
      </c>
      <c r="NX25" s="270"/>
      <c r="NY25" s="270">
        <v>0</v>
      </c>
      <c r="NZ25" s="270"/>
      <c r="OA25" s="270">
        <v>0</v>
      </c>
      <c r="OB25" s="270"/>
      <c r="OC25" s="70">
        <f t="shared" si="76"/>
        <v>0</v>
      </c>
      <c r="OD25" s="70">
        <f t="shared" si="77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8"/>
        <v>0</v>
      </c>
      <c r="ON25" s="70">
        <f t="shared" si="79"/>
        <v>0</v>
      </c>
      <c r="OO25" s="372">
        <v>0</v>
      </c>
      <c r="OP25" s="270"/>
      <c r="OQ25" s="372">
        <v>0</v>
      </c>
      <c r="OR25" s="270"/>
      <c r="OS25" s="372">
        <v>0</v>
      </c>
      <c r="OT25" s="270"/>
      <c r="OU25" s="172">
        <f t="shared" si="80"/>
        <v>0</v>
      </c>
      <c r="OV25" s="172">
        <f t="shared" si="81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9">
        <v>115</v>
      </c>
      <c r="AL26" s="350">
        <v>34.5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115</v>
      </c>
      <c r="AV26" s="70">
        <f t="shared" si="2"/>
        <v>34.5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>
        <v>46</v>
      </c>
      <c r="BF26" s="74">
        <v>6.5503999999999998</v>
      </c>
      <c r="BG26" s="357">
        <v>8</v>
      </c>
      <c r="BH26" s="358">
        <v>1.1392</v>
      </c>
      <c r="BI26" s="357"/>
      <c r="BJ26" s="358"/>
      <c r="BK26" s="264">
        <v>6</v>
      </c>
      <c r="BL26" s="74">
        <v>0.85440000000000005</v>
      </c>
      <c r="BM26" s="74"/>
      <c r="BN26" s="74"/>
      <c r="BO26" s="74"/>
      <c r="BP26" s="74"/>
      <c r="BQ26" s="74"/>
      <c r="BR26" s="74"/>
      <c r="BS26" s="263">
        <f t="shared" si="19"/>
        <v>60</v>
      </c>
      <c r="BT26" s="74">
        <f t="shared" si="20"/>
        <v>8.5440000000000005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247.40625</v>
      </c>
      <c r="CR26" s="300"/>
      <c r="CS26" s="300"/>
      <c r="CT26" s="274"/>
      <c r="CU26" s="355">
        <v>18.556701030927837</v>
      </c>
      <c r="CV26" s="172"/>
      <c r="CW26" s="301">
        <v>63.814432989690722</v>
      </c>
      <c r="CX26" s="274"/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41.103092783505197</v>
      </c>
      <c r="DL26" s="345">
        <v>13.701030927835101</v>
      </c>
      <c r="DM26" s="373">
        <f t="shared" si="27"/>
        <v>41.103092783505197</v>
      </c>
      <c r="DN26" s="373">
        <f t="shared" si="27"/>
        <v>13.701030927835101</v>
      </c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8"/>
        <v>0</v>
      </c>
      <c r="ED26" s="74">
        <f t="shared" si="28"/>
        <v>0</v>
      </c>
      <c r="EE26" s="70"/>
      <c r="EF26" s="70"/>
      <c r="EG26" s="71">
        <v>41.24</v>
      </c>
      <c r="EH26" s="375">
        <v>10.31</v>
      </c>
      <c r="EI26" s="87">
        <v>257.73</v>
      </c>
      <c r="EJ26" s="87">
        <v>64.432500000000005</v>
      </c>
      <c r="EK26" s="74">
        <v>113.4</v>
      </c>
      <c r="EL26" s="279">
        <v>28.35</v>
      </c>
      <c r="EM26" s="267"/>
      <c r="EN26" s="267"/>
      <c r="EO26" s="267"/>
      <c r="EP26" s="267"/>
      <c r="EQ26" s="74">
        <f t="shared" si="29"/>
        <v>412.37</v>
      </c>
      <c r="ER26" s="74">
        <f t="shared" si="30"/>
        <v>103.0925</v>
      </c>
      <c r="ES26" s="172"/>
      <c r="ET26" s="172"/>
      <c r="EU26" s="280"/>
      <c r="EV26" s="280"/>
      <c r="EW26" s="70">
        <f t="shared" si="31"/>
        <v>0</v>
      </c>
      <c r="EX26" s="70">
        <f t="shared" si="32"/>
        <v>0</v>
      </c>
      <c r="EY26" s="74"/>
      <c r="EZ26" s="74"/>
      <c r="FA26" s="353">
        <v>45</v>
      </c>
      <c r="FB26" s="268"/>
      <c r="FC26" s="106">
        <v>40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3"/>
        <v>0</v>
      </c>
      <c r="FR26" s="74">
        <f t="shared" si="34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5"/>
        <v>0</v>
      </c>
      <c r="GH26" s="74">
        <f t="shared" si="36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7"/>
        <v>0</v>
      </c>
      <c r="HP26" s="74">
        <f t="shared" si="38"/>
        <v>0</v>
      </c>
      <c r="HQ26" s="298">
        <v>400</v>
      </c>
      <c r="HR26" s="67"/>
      <c r="HS26" s="298">
        <v>400</v>
      </c>
      <c r="HT26" s="74"/>
      <c r="HU26" s="74">
        <f t="shared" si="39"/>
        <v>400</v>
      </c>
      <c r="HV26" s="74">
        <f t="shared" si="40"/>
        <v>0</v>
      </c>
      <c r="HW26" s="74"/>
      <c r="HX26" s="74"/>
      <c r="HY26" s="303"/>
      <c r="HZ26" s="303"/>
      <c r="IA26" s="89"/>
      <c r="IB26" s="87"/>
      <c r="IC26" s="172">
        <v>6.8</v>
      </c>
      <c r="ID26" s="269">
        <v>1.7</v>
      </c>
      <c r="IE26" s="184"/>
      <c r="IF26" s="184"/>
      <c r="IG26" s="74">
        <f t="shared" si="41"/>
        <v>6.8</v>
      </c>
      <c r="IH26" s="74">
        <f t="shared" si="42"/>
        <v>1.7</v>
      </c>
      <c r="II26" s="74">
        <v>205</v>
      </c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205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/>
      <c r="JC26" s="67">
        <v>10.31</v>
      </c>
      <c r="JD26" s="67"/>
      <c r="JE26" s="347">
        <v>5.15</v>
      </c>
      <c r="JF26" s="347"/>
      <c r="JG26" s="74">
        <f t="shared" si="43"/>
        <v>25.770000000000003</v>
      </c>
      <c r="JH26" s="74">
        <f t="shared" si="44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2"/>
        <v>53.886300000000006</v>
      </c>
      <c r="JX26" s="74">
        <f t="shared" si="83"/>
        <v>11</v>
      </c>
      <c r="JY26" s="74"/>
      <c r="JZ26" s="74"/>
      <c r="KA26" s="67"/>
      <c r="KB26" s="67"/>
      <c r="KC26" s="74">
        <f t="shared" si="45"/>
        <v>0</v>
      </c>
      <c r="KD26" s="74">
        <f t="shared" si="46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7"/>
        <v>0</v>
      </c>
      <c r="KP26" s="70">
        <f t="shared" si="47"/>
        <v>0</v>
      </c>
      <c r="KQ26" s="264"/>
      <c r="KR26" s="70"/>
      <c r="KS26" s="70"/>
      <c r="KT26" s="70"/>
      <c r="KU26" s="114">
        <f t="shared" si="48"/>
        <v>0</v>
      </c>
      <c r="KV26" s="114">
        <f t="shared" si="49"/>
        <v>0</v>
      </c>
      <c r="KW26" s="70"/>
      <c r="KX26" s="70"/>
      <c r="KY26" s="70">
        <f t="shared" si="50"/>
        <v>0</v>
      </c>
      <c r="KZ26" s="70">
        <f t="shared" si="51"/>
        <v>0</v>
      </c>
      <c r="LA26" s="70"/>
      <c r="LB26" s="70"/>
      <c r="LC26" s="70"/>
      <c r="LD26" s="70"/>
      <c r="LE26" s="70">
        <f t="shared" si="52"/>
        <v>0</v>
      </c>
      <c r="LF26" s="70">
        <f t="shared" si="53"/>
        <v>0</v>
      </c>
      <c r="LG26" s="70"/>
      <c r="LH26" s="70"/>
      <c r="LI26" s="70">
        <f t="shared" si="54"/>
        <v>0</v>
      </c>
      <c r="LJ26" s="70">
        <f t="shared" si="55"/>
        <v>0</v>
      </c>
      <c r="LK26" s="67">
        <v>24.2</v>
      </c>
      <c r="LL26" s="269"/>
      <c r="LM26" s="75">
        <v>24.02</v>
      </c>
      <c r="LN26" s="368"/>
      <c r="LO26" s="75">
        <v>6.5750000000000002</v>
      </c>
      <c r="LP26" s="370"/>
      <c r="LQ26" s="130"/>
      <c r="LR26" s="271"/>
      <c r="LS26" s="271"/>
      <c r="LT26" s="271"/>
      <c r="LU26" s="70">
        <f t="shared" si="56"/>
        <v>54.795000000000002</v>
      </c>
      <c r="LV26" s="70">
        <f t="shared" si="57"/>
        <v>0</v>
      </c>
      <c r="LW26" s="130"/>
      <c r="LX26" s="70"/>
      <c r="LY26" s="70"/>
      <c r="LZ26" s="70"/>
      <c r="MA26" s="70">
        <f t="shared" si="58"/>
        <v>0</v>
      </c>
      <c r="MB26" s="70">
        <f t="shared" si="59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60"/>
        <v>0</v>
      </c>
      <c r="ML26" s="70">
        <f t="shared" si="61"/>
        <v>0</v>
      </c>
      <c r="MM26" s="371">
        <v>0</v>
      </c>
      <c r="MN26" s="371"/>
      <c r="MO26" s="371">
        <v>0</v>
      </c>
      <c r="MP26" s="371"/>
      <c r="MQ26" s="70">
        <f t="shared" si="62"/>
        <v>0</v>
      </c>
      <c r="MR26" s="70">
        <f t="shared" si="63"/>
        <v>0</v>
      </c>
      <c r="MS26" s="70"/>
      <c r="MT26" s="70"/>
      <c r="MU26" s="70">
        <f t="shared" si="64"/>
        <v>0</v>
      </c>
      <c r="MV26" s="70">
        <f t="shared" si="65"/>
        <v>0</v>
      </c>
      <c r="MW26" s="70"/>
      <c r="MX26" s="70"/>
      <c r="MY26" s="70">
        <f t="shared" si="66"/>
        <v>0</v>
      </c>
      <c r="MZ26" s="70">
        <f t="shared" si="67"/>
        <v>0</v>
      </c>
      <c r="NA26" s="305"/>
      <c r="NB26" s="344"/>
      <c r="NC26" s="70">
        <f t="shared" si="68"/>
        <v>0</v>
      </c>
      <c r="ND26" s="70">
        <f t="shared" si="69"/>
        <v>0</v>
      </c>
      <c r="NE26" s="172"/>
      <c r="NF26" s="172"/>
      <c r="NG26" s="172">
        <f t="shared" si="70"/>
        <v>0</v>
      </c>
      <c r="NH26" s="172">
        <f t="shared" si="71"/>
        <v>0</v>
      </c>
      <c r="NI26" s="172"/>
      <c r="NJ26" s="172"/>
      <c r="NK26" s="172">
        <f t="shared" si="72"/>
        <v>0</v>
      </c>
      <c r="NL26" s="172">
        <f t="shared" si="73"/>
        <v>0</v>
      </c>
      <c r="NM26" s="264"/>
      <c r="NN26" s="172"/>
      <c r="NO26" s="172">
        <f t="shared" si="74"/>
        <v>0</v>
      </c>
      <c r="NP26" s="172">
        <f t="shared" si="75"/>
        <v>0</v>
      </c>
      <c r="NQ26" s="303">
        <v>0</v>
      </c>
      <c r="NR26" s="303"/>
      <c r="NS26" s="270">
        <v>0</v>
      </c>
      <c r="NT26" s="270"/>
      <c r="NU26" s="270">
        <v>0</v>
      </c>
      <c r="NV26" s="270"/>
      <c r="NW26" s="270">
        <v>0</v>
      </c>
      <c r="NX26" s="270"/>
      <c r="NY26" s="270">
        <v>0</v>
      </c>
      <c r="NZ26" s="270"/>
      <c r="OA26" s="270">
        <v>0</v>
      </c>
      <c r="OB26" s="270"/>
      <c r="OC26" s="70">
        <f t="shared" si="76"/>
        <v>0</v>
      </c>
      <c r="OD26" s="70">
        <f t="shared" si="77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8"/>
        <v>0</v>
      </c>
      <c r="ON26" s="70">
        <f t="shared" si="79"/>
        <v>0</v>
      </c>
      <c r="OO26" s="372">
        <v>0</v>
      </c>
      <c r="OP26" s="270"/>
      <c r="OQ26" s="372">
        <v>0</v>
      </c>
      <c r="OR26" s="270"/>
      <c r="OS26" s="372">
        <v>0</v>
      </c>
      <c r="OT26" s="270"/>
      <c r="OU26" s="172">
        <f t="shared" si="80"/>
        <v>0</v>
      </c>
      <c r="OV26" s="172">
        <f t="shared" si="81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9">
        <v>115</v>
      </c>
      <c r="AL27" s="350">
        <v>34.5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115</v>
      </c>
      <c r="AV27" s="70">
        <f t="shared" si="2"/>
        <v>34.5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>
        <v>46</v>
      </c>
      <c r="BF27" s="74">
        <v>6.5503999999999998</v>
      </c>
      <c r="BG27" s="357">
        <v>8</v>
      </c>
      <c r="BH27" s="358">
        <v>1.1392</v>
      </c>
      <c r="BI27" s="357"/>
      <c r="BJ27" s="358"/>
      <c r="BK27" s="264">
        <v>6</v>
      </c>
      <c r="BL27" s="74">
        <v>0.85440000000000005</v>
      </c>
      <c r="BM27" s="74"/>
      <c r="BN27" s="74"/>
      <c r="BO27" s="74"/>
      <c r="BP27" s="74"/>
      <c r="BQ27" s="74"/>
      <c r="BR27" s="74"/>
      <c r="BS27" s="263">
        <f t="shared" si="19"/>
        <v>60</v>
      </c>
      <c r="BT27" s="74">
        <f t="shared" si="20"/>
        <v>8.5440000000000005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247.40625</v>
      </c>
      <c r="CR27" s="300"/>
      <c r="CS27" s="300"/>
      <c r="CT27" s="274"/>
      <c r="CU27" s="355">
        <v>18.556701030927837</v>
      </c>
      <c r="CV27" s="172"/>
      <c r="CW27" s="301">
        <v>63.814432989690722</v>
      </c>
      <c r="CX27" s="274"/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41.103092783505197</v>
      </c>
      <c r="DL27" s="345">
        <v>13.701030927835101</v>
      </c>
      <c r="DM27" s="373">
        <f t="shared" si="27"/>
        <v>41.103092783505197</v>
      </c>
      <c r="DN27" s="373">
        <f t="shared" si="27"/>
        <v>13.701030927835101</v>
      </c>
      <c r="DO27" s="345">
        <v>39.869999999999997</v>
      </c>
      <c r="DP27" s="345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8"/>
        <v>0</v>
      </c>
      <c r="ED27" s="74">
        <f t="shared" si="28"/>
        <v>0</v>
      </c>
      <c r="EE27" s="70"/>
      <c r="EF27" s="70"/>
      <c r="EG27" s="71">
        <v>41.24</v>
      </c>
      <c r="EH27" s="375">
        <v>10.31</v>
      </c>
      <c r="EI27" s="87">
        <v>257.73</v>
      </c>
      <c r="EJ27" s="87">
        <v>64.432500000000005</v>
      </c>
      <c r="EK27" s="74">
        <v>113.4</v>
      </c>
      <c r="EL27" s="279">
        <v>28.35</v>
      </c>
      <c r="EM27" s="267"/>
      <c r="EN27" s="267"/>
      <c r="EO27" s="267"/>
      <c r="EP27" s="267"/>
      <c r="EQ27" s="74">
        <f t="shared" si="29"/>
        <v>412.37</v>
      </c>
      <c r="ER27" s="74">
        <f t="shared" si="30"/>
        <v>103.0925</v>
      </c>
      <c r="ES27" s="172"/>
      <c r="ET27" s="172"/>
      <c r="EU27" s="280"/>
      <c r="EV27" s="280"/>
      <c r="EW27" s="70">
        <f t="shared" si="31"/>
        <v>0</v>
      </c>
      <c r="EX27" s="70">
        <f t="shared" si="32"/>
        <v>0</v>
      </c>
      <c r="EY27" s="74"/>
      <c r="EZ27" s="74"/>
      <c r="FA27" s="353">
        <v>45</v>
      </c>
      <c r="FB27" s="268"/>
      <c r="FC27" s="106">
        <v>40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3"/>
        <v>0</v>
      </c>
      <c r="FR27" s="74">
        <f t="shared" si="34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5"/>
        <v>0</v>
      </c>
      <c r="GH27" s="74">
        <f t="shared" si="36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7"/>
        <v>0</v>
      </c>
      <c r="HP27" s="74">
        <f t="shared" si="38"/>
        <v>0</v>
      </c>
      <c r="HQ27" s="298">
        <v>400</v>
      </c>
      <c r="HR27" s="67"/>
      <c r="HS27" s="298">
        <v>400</v>
      </c>
      <c r="HT27" s="74"/>
      <c r="HU27" s="74">
        <f t="shared" si="39"/>
        <v>400</v>
      </c>
      <c r="HV27" s="74">
        <f t="shared" si="40"/>
        <v>0</v>
      </c>
      <c r="HW27" s="74"/>
      <c r="HX27" s="74"/>
      <c r="HY27" s="303"/>
      <c r="HZ27" s="303"/>
      <c r="IA27" s="89"/>
      <c r="IB27" s="87"/>
      <c r="IC27" s="172">
        <v>6.8</v>
      </c>
      <c r="ID27" s="269">
        <v>1.7</v>
      </c>
      <c r="IE27" s="184"/>
      <c r="IF27" s="184"/>
      <c r="IG27" s="74">
        <f t="shared" si="41"/>
        <v>6.8</v>
      </c>
      <c r="IH27" s="74">
        <f t="shared" si="42"/>
        <v>1.7</v>
      </c>
      <c r="II27" s="74">
        <v>205</v>
      </c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205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/>
      <c r="JC27" s="67">
        <v>10.31</v>
      </c>
      <c r="JD27" s="67"/>
      <c r="JE27" s="347">
        <v>5.15</v>
      </c>
      <c r="JF27" s="347"/>
      <c r="JG27" s="74">
        <f t="shared" si="43"/>
        <v>25.770000000000003</v>
      </c>
      <c r="JH27" s="74">
        <f t="shared" si="44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2"/>
        <v>53.886300000000006</v>
      </c>
      <c r="JX27" s="74">
        <f t="shared" si="83"/>
        <v>11</v>
      </c>
      <c r="JY27" s="74"/>
      <c r="JZ27" s="74"/>
      <c r="KA27" s="67"/>
      <c r="KB27" s="67"/>
      <c r="KC27" s="74">
        <f t="shared" si="45"/>
        <v>0</v>
      </c>
      <c r="KD27" s="74">
        <f t="shared" si="46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7"/>
        <v>0</v>
      </c>
      <c r="KP27" s="70">
        <f t="shared" si="47"/>
        <v>0</v>
      </c>
      <c r="KQ27" s="263"/>
      <c r="KR27" s="70"/>
      <c r="KS27" s="70"/>
      <c r="KT27" s="70"/>
      <c r="KU27" s="114">
        <f t="shared" si="48"/>
        <v>0</v>
      </c>
      <c r="KV27" s="114">
        <f t="shared" si="49"/>
        <v>0</v>
      </c>
      <c r="KW27" s="70"/>
      <c r="KX27" s="70"/>
      <c r="KY27" s="70">
        <f t="shared" si="50"/>
        <v>0</v>
      </c>
      <c r="KZ27" s="70">
        <f t="shared" si="51"/>
        <v>0</v>
      </c>
      <c r="LA27" s="70"/>
      <c r="LB27" s="70"/>
      <c r="LC27" s="70"/>
      <c r="LD27" s="70"/>
      <c r="LE27" s="70">
        <f t="shared" si="52"/>
        <v>0</v>
      </c>
      <c r="LF27" s="70">
        <f t="shared" si="53"/>
        <v>0</v>
      </c>
      <c r="LG27" s="70"/>
      <c r="LH27" s="70"/>
      <c r="LI27" s="70">
        <f t="shared" si="54"/>
        <v>0</v>
      </c>
      <c r="LJ27" s="70">
        <f t="shared" si="55"/>
        <v>0</v>
      </c>
      <c r="LK27" s="67">
        <v>24.2</v>
      </c>
      <c r="LL27" s="269"/>
      <c r="LM27" s="75">
        <v>24.02</v>
      </c>
      <c r="LN27" s="368"/>
      <c r="LO27" s="75">
        <v>6.5750000000000002</v>
      </c>
      <c r="LP27" s="370"/>
      <c r="LQ27" s="130"/>
      <c r="LR27" s="271"/>
      <c r="LS27" s="271"/>
      <c r="LT27" s="271"/>
      <c r="LU27" s="70">
        <f t="shared" si="56"/>
        <v>54.795000000000002</v>
      </c>
      <c r="LV27" s="70">
        <f t="shared" si="57"/>
        <v>0</v>
      </c>
      <c r="LW27" s="130"/>
      <c r="LX27" s="70"/>
      <c r="LY27" s="70"/>
      <c r="LZ27" s="70"/>
      <c r="MA27" s="70">
        <f t="shared" si="58"/>
        <v>0</v>
      </c>
      <c r="MB27" s="70">
        <f t="shared" si="59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60"/>
        <v>0</v>
      </c>
      <c r="ML27" s="70">
        <f t="shared" si="61"/>
        <v>0</v>
      </c>
      <c r="MM27" s="371">
        <v>0</v>
      </c>
      <c r="MN27" s="371"/>
      <c r="MO27" s="371">
        <v>0</v>
      </c>
      <c r="MP27" s="371"/>
      <c r="MQ27" s="70">
        <f t="shared" si="62"/>
        <v>0</v>
      </c>
      <c r="MR27" s="70">
        <f t="shared" si="63"/>
        <v>0</v>
      </c>
      <c r="MS27" s="70"/>
      <c r="MT27" s="70"/>
      <c r="MU27" s="70">
        <f t="shared" si="64"/>
        <v>0</v>
      </c>
      <c r="MV27" s="70">
        <f t="shared" si="65"/>
        <v>0</v>
      </c>
      <c r="MW27" s="70"/>
      <c r="MX27" s="70"/>
      <c r="MY27" s="70">
        <f t="shared" si="66"/>
        <v>0</v>
      </c>
      <c r="MZ27" s="70">
        <f t="shared" si="67"/>
        <v>0</v>
      </c>
      <c r="NA27" s="305"/>
      <c r="NB27" s="344"/>
      <c r="NC27" s="70">
        <f t="shared" si="68"/>
        <v>0</v>
      </c>
      <c r="ND27" s="70">
        <f t="shared" si="69"/>
        <v>0</v>
      </c>
      <c r="NE27" s="172"/>
      <c r="NF27" s="172"/>
      <c r="NG27" s="172">
        <f t="shared" si="70"/>
        <v>0</v>
      </c>
      <c r="NH27" s="172">
        <f t="shared" si="71"/>
        <v>0</v>
      </c>
      <c r="NI27" s="172"/>
      <c r="NJ27" s="172"/>
      <c r="NK27" s="172">
        <f t="shared" si="72"/>
        <v>0</v>
      </c>
      <c r="NL27" s="172">
        <f t="shared" si="73"/>
        <v>0</v>
      </c>
      <c r="NM27" s="264"/>
      <c r="NN27" s="172"/>
      <c r="NO27" s="172">
        <f t="shared" si="74"/>
        <v>0</v>
      </c>
      <c r="NP27" s="172">
        <f t="shared" si="75"/>
        <v>0</v>
      </c>
      <c r="NQ27" s="303">
        <v>0</v>
      </c>
      <c r="NR27" s="303"/>
      <c r="NS27" s="270">
        <v>0</v>
      </c>
      <c r="NT27" s="270"/>
      <c r="NU27" s="270">
        <v>0</v>
      </c>
      <c r="NV27" s="270"/>
      <c r="NW27" s="270">
        <v>0</v>
      </c>
      <c r="NX27" s="270"/>
      <c r="NY27" s="270">
        <v>0</v>
      </c>
      <c r="NZ27" s="270"/>
      <c r="OA27" s="270">
        <v>0</v>
      </c>
      <c r="OB27" s="270"/>
      <c r="OC27" s="70">
        <f t="shared" si="76"/>
        <v>0</v>
      </c>
      <c r="OD27" s="70">
        <f t="shared" si="77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8"/>
        <v>0</v>
      </c>
      <c r="ON27" s="70">
        <f t="shared" si="79"/>
        <v>0</v>
      </c>
      <c r="OO27" s="372">
        <v>0</v>
      </c>
      <c r="OP27" s="270"/>
      <c r="OQ27" s="372">
        <v>0</v>
      </c>
      <c r="OR27" s="270"/>
      <c r="OS27" s="372">
        <v>0</v>
      </c>
      <c r="OT27" s="270"/>
      <c r="OU27" s="172">
        <f t="shared" si="80"/>
        <v>0</v>
      </c>
      <c r="OV27" s="172">
        <f t="shared" si="81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9">
        <v>115</v>
      </c>
      <c r="AL28" s="350">
        <v>34.5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115</v>
      </c>
      <c r="AV28" s="70">
        <f t="shared" si="2"/>
        <v>34.5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>
        <v>46</v>
      </c>
      <c r="BF28" s="74">
        <v>6.5503999999999998</v>
      </c>
      <c r="BG28" s="357">
        <v>8</v>
      </c>
      <c r="BH28" s="358">
        <v>1.1392</v>
      </c>
      <c r="BI28" s="357"/>
      <c r="BJ28" s="358"/>
      <c r="BK28" s="264">
        <v>6</v>
      </c>
      <c r="BL28" s="74">
        <v>0.85440000000000005</v>
      </c>
      <c r="BM28" s="74"/>
      <c r="BN28" s="74"/>
      <c r="BO28" s="74"/>
      <c r="BP28" s="74"/>
      <c r="BQ28" s="74"/>
      <c r="BR28" s="74"/>
      <c r="BS28" s="263">
        <f t="shared" si="19"/>
        <v>60</v>
      </c>
      <c r="BT28" s="74">
        <f t="shared" si="20"/>
        <v>8.5440000000000005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247.40625</v>
      </c>
      <c r="CR28" s="300"/>
      <c r="CS28" s="300"/>
      <c r="CT28" s="274"/>
      <c r="CU28" s="355">
        <v>18.556701030927837</v>
      </c>
      <c r="CV28" s="172"/>
      <c r="CW28" s="301">
        <v>63.814432989690722</v>
      </c>
      <c r="CX28" s="274"/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41.103092783505197</v>
      </c>
      <c r="DL28" s="345">
        <v>13.701030927835101</v>
      </c>
      <c r="DM28" s="373">
        <f t="shared" si="27"/>
        <v>41.103092783505197</v>
      </c>
      <c r="DN28" s="373">
        <f t="shared" si="27"/>
        <v>13.701030927835101</v>
      </c>
      <c r="DO28" s="345">
        <v>39.869999999999997</v>
      </c>
      <c r="DP28" s="345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8"/>
        <v>0</v>
      </c>
      <c r="ED28" s="74">
        <f t="shared" si="28"/>
        <v>0</v>
      </c>
      <c r="EE28" s="70"/>
      <c r="EF28" s="70"/>
      <c r="EG28" s="71">
        <v>41.24</v>
      </c>
      <c r="EH28" s="375">
        <v>10.31</v>
      </c>
      <c r="EI28" s="87">
        <v>257.73</v>
      </c>
      <c r="EJ28" s="87">
        <v>64.432500000000005</v>
      </c>
      <c r="EK28" s="74">
        <v>113.4</v>
      </c>
      <c r="EL28" s="279">
        <v>28.35</v>
      </c>
      <c r="EM28" s="267"/>
      <c r="EN28" s="267"/>
      <c r="EO28" s="267"/>
      <c r="EP28" s="267"/>
      <c r="EQ28" s="74">
        <f t="shared" si="29"/>
        <v>412.37</v>
      </c>
      <c r="ER28" s="74">
        <f t="shared" si="30"/>
        <v>103.0925</v>
      </c>
      <c r="ES28" s="172"/>
      <c r="ET28" s="172"/>
      <c r="EU28" s="280"/>
      <c r="EV28" s="280"/>
      <c r="EW28" s="70">
        <f t="shared" si="31"/>
        <v>0</v>
      </c>
      <c r="EX28" s="70">
        <f t="shared" si="32"/>
        <v>0</v>
      </c>
      <c r="EY28" s="74"/>
      <c r="EZ28" s="74"/>
      <c r="FA28" s="353">
        <v>45</v>
      </c>
      <c r="FB28" s="268"/>
      <c r="FC28" s="106">
        <v>40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3"/>
        <v>0</v>
      </c>
      <c r="FR28" s="74">
        <f t="shared" si="34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5"/>
        <v>0</v>
      </c>
      <c r="GH28" s="74">
        <f t="shared" si="36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7"/>
        <v>0</v>
      </c>
      <c r="HP28" s="74">
        <f t="shared" si="38"/>
        <v>0</v>
      </c>
      <c r="HQ28" s="298">
        <v>400</v>
      </c>
      <c r="HR28" s="67"/>
      <c r="HS28" s="298">
        <v>400</v>
      </c>
      <c r="HT28" s="74"/>
      <c r="HU28" s="74">
        <f t="shared" si="39"/>
        <v>400</v>
      </c>
      <c r="HV28" s="74">
        <f t="shared" si="40"/>
        <v>0</v>
      </c>
      <c r="HW28" s="74"/>
      <c r="HX28" s="74"/>
      <c r="HY28" s="303"/>
      <c r="HZ28" s="303"/>
      <c r="IA28" s="89"/>
      <c r="IB28" s="87"/>
      <c r="IC28" s="172">
        <v>6.8</v>
      </c>
      <c r="ID28" s="269">
        <v>1.7</v>
      </c>
      <c r="IE28" s="184"/>
      <c r="IF28" s="184"/>
      <c r="IG28" s="74">
        <f t="shared" si="41"/>
        <v>6.8</v>
      </c>
      <c r="IH28" s="74">
        <f t="shared" si="42"/>
        <v>1.7</v>
      </c>
      <c r="II28" s="74">
        <v>205</v>
      </c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205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/>
      <c r="JC28" s="67">
        <v>10.31</v>
      </c>
      <c r="JD28" s="67"/>
      <c r="JE28" s="347">
        <v>5.15</v>
      </c>
      <c r="JF28" s="347"/>
      <c r="JG28" s="74">
        <f t="shared" si="43"/>
        <v>25.770000000000003</v>
      </c>
      <c r="JH28" s="74">
        <f t="shared" si="44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2"/>
        <v>53.886300000000006</v>
      </c>
      <c r="JX28" s="74">
        <f t="shared" si="83"/>
        <v>11</v>
      </c>
      <c r="JY28" s="74"/>
      <c r="JZ28" s="74"/>
      <c r="KA28" s="67"/>
      <c r="KB28" s="67"/>
      <c r="KC28" s="74">
        <f t="shared" si="45"/>
        <v>0</v>
      </c>
      <c r="KD28" s="74">
        <f t="shared" si="46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7"/>
        <v>0</v>
      </c>
      <c r="KP28" s="70">
        <f t="shared" si="47"/>
        <v>0</v>
      </c>
      <c r="KQ28" s="263"/>
      <c r="KR28" s="70"/>
      <c r="KS28" s="70"/>
      <c r="KT28" s="70"/>
      <c r="KU28" s="114">
        <f t="shared" si="48"/>
        <v>0</v>
      </c>
      <c r="KV28" s="114">
        <f t="shared" si="49"/>
        <v>0</v>
      </c>
      <c r="KW28" s="70"/>
      <c r="KX28" s="70"/>
      <c r="KY28" s="70">
        <f t="shared" si="50"/>
        <v>0</v>
      </c>
      <c r="KZ28" s="70">
        <f t="shared" si="51"/>
        <v>0</v>
      </c>
      <c r="LA28" s="70"/>
      <c r="LB28" s="70"/>
      <c r="LC28" s="70"/>
      <c r="LD28" s="70"/>
      <c r="LE28" s="70">
        <f t="shared" si="52"/>
        <v>0</v>
      </c>
      <c r="LF28" s="70">
        <f t="shared" si="53"/>
        <v>0</v>
      </c>
      <c r="LG28" s="70"/>
      <c r="LH28" s="70"/>
      <c r="LI28" s="70">
        <f t="shared" si="54"/>
        <v>0</v>
      </c>
      <c r="LJ28" s="70">
        <f t="shared" si="55"/>
        <v>0</v>
      </c>
      <c r="LK28" s="67">
        <v>24.2</v>
      </c>
      <c r="LL28" s="269"/>
      <c r="LM28" s="75">
        <v>24.02</v>
      </c>
      <c r="LN28" s="368"/>
      <c r="LO28" s="75">
        <v>6.5750000000000002</v>
      </c>
      <c r="LP28" s="370"/>
      <c r="LQ28" s="130"/>
      <c r="LR28" s="271"/>
      <c r="LS28" s="271"/>
      <c r="LT28" s="271"/>
      <c r="LU28" s="70">
        <f t="shared" si="56"/>
        <v>54.795000000000002</v>
      </c>
      <c r="LV28" s="70">
        <f t="shared" si="57"/>
        <v>0</v>
      </c>
      <c r="LW28" s="130"/>
      <c r="LX28" s="70"/>
      <c r="LY28" s="70"/>
      <c r="LZ28" s="70"/>
      <c r="MA28" s="70">
        <f t="shared" si="58"/>
        <v>0</v>
      </c>
      <c r="MB28" s="70">
        <f t="shared" si="59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60"/>
        <v>0</v>
      </c>
      <c r="ML28" s="70">
        <f t="shared" si="61"/>
        <v>0</v>
      </c>
      <c r="MM28" s="371">
        <v>0</v>
      </c>
      <c r="MN28" s="371"/>
      <c r="MO28" s="371">
        <v>0</v>
      </c>
      <c r="MP28" s="371"/>
      <c r="MQ28" s="70">
        <f t="shared" si="62"/>
        <v>0</v>
      </c>
      <c r="MR28" s="70">
        <f t="shared" si="63"/>
        <v>0</v>
      </c>
      <c r="MS28" s="70"/>
      <c r="MT28" s="70"/>
      <c r="MU28" s="70">
        <f t="shared" si="64"/>
        <v>0</v>
      </c>
      <c r="MV28" s="70">
        <f t="shared" si="65"/>
        <v>0</v>
      </c>
      <c r="MW28" s="70"/>
      <c r="MX28" s="70"/>
      <c r="MY28" s="70">
        <f t="shared" si="66"/>
        <v>0</v>
      </c>
      <c r="MZ28" s="70">
        <f t="shared" si="67"/>
        <v>0</v>
      </c>
      <c r="NA28" s="305"/>
      <c r="NB28" s="344"/>
      <c r="NC28" s="70">
        <f t="shared" si="68"/>
        <v>0</v>
      </c>
      <c r="ND28" s="70">
        <f t="shared" si="69"/>
        <v>0</v>
      </c>
      <c r="NE28" s="172"/>
      <c r="NF28" s="172"/>
      <c r="NG28" s="172">
        <f t="shared" si="70"/>
        <v>0</v>
      </c>
      <c r="NH28" s="172">
        <f t="shared" si="71"/>
        <v>0</v>
      </c>
      <c r="NI28" s="172"/>
      <c r="NJ28" s="172"/>
      <c r="NK28" s="172">
        <f t="shared" si="72"/>
        <v>0</v>
      </c>
      <c r="NL28" s="172">
        <f t="shared" si="73"/>
        <v>0</v>
      </c>
      <c r="NM28" s="264"/>
      <c r="NN28" s="172"/>
      <c r="NO28" s="172">
        <f t="shared" si="74"/>
        <v>0</v>
      </c>
      <c r="NP28" s="172">
        <f t="shared" si="75"/>
        <v>0</v>
      </c>
      <c r="NQ28" s="303">
        <v>0</v>
      </c>
      <c r="NR28" s="303"/>
      <c r="NS28" s="270">
        <v>0</v>
      </c>
      <c r="NT28" s="270"/>
      <c r="NU28" s="270">
        <v>0</v>
      </c>
      <c r="NV28" s="270"/>
      <c r="NW28" s="270">
        <v>0</v>
      </c>
      <c r="NX28" s="270"/>
      <c r="NY28" s="270">
        <v>0</v>
      </c>
      <c r="NZ28" s="270"/>
      <c r="OA28" s="270">
        <v>0</v>
      </c>
      <c r="OB28" s="270"/>
      <c r="OC28" s="70">
        <f t="shared" si="76"/>
        <v>0</v>
      </c>
      <c r="OD28" s="70">
        <f t="shared" si="77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8"/>
        <v>0</v>
      </c>
      <c r="ON28" s="70">
        <f t="shared" si="79"/>
        <v>0</v>
      </c>
      <c r="OO28" s="372">
        <v>0</v>
      </c>
      <c r="OP28" s="270"/>
      <c r="OQ28" s="372">
        <v>0</v>
      </c>
      <c r="OR28" s="270"/>
      <c r="OS28" s="372">
        <v>0</v>
      </c>
      <c r="OT28" s="270"/>
      <c r="OU28" s="172">
        <f t="shared" si="80"/>
        <v>0</v>
      </c>
      <c r="OV28" s="172">
        <f t="shared" si="81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9">
        <v>115</v>
      </c>
      <c r="AL29" s="350">
        <v>34.5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115</v>
      </c>
      <c r="AV29" s="70">
        <f t="shared" si="2"/>
        <v>34.5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>
        <v>46</v>
      </c>
      <c r="BF29" s="74">
        <v>6.5503999999999998</v>
      </c>
      <c r="BG29" s="357">
        <v>8</v>
      </c>
      <c r="BH29" s="358">
        <v>1.1392</v>
      </c>
      <c r="BI29" s="357"/>
      <c r="BJ29" s="358"/>
      <c r="BK29" s="264">
        <v>6</v>
      </c>
      <c r="BL29" s="74">
        <v>0.85440000000000005</v>
      </c>
      <c r="BM29" s="74"/>
      <c r="BN29" s="74"/>
      <c r="BO29" s="74"/>
      <c r="BP29" s="74"/>
      <c r="BQ29" s="74"/>
      <c r="BR29" s="74"/>
      <c r="BS29" s="263">
        <f t="shared" si="19"/>
        <v>60</v>
      </c>
      <c r="BT29" s="74">
        <f t="shared" si="20"/>
        <v>8.5440000000000005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247.40625</v>
      </c>
      <c r="CR29" s="300"/>
      <c r="CS29" s="300"/>
      <c r="CT29" s="274"/>
      <c r="CU29" s="355">
        <v>18.556701030927837</v>
      </c>
      <c r="CV29" s="172"/>
      <c r="CW29" s="301">
        <v>63.814432989690722</v>
      </c>
      <c r="CX29" s="274"/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41.103092783505197</v>
      </c>
      <c r="DL29" s="345">
        <v>13.701030927835101</v>
      </c>
      <c r="DM29" s="373">
        <f t="shared" si="27"/>
        <v>41.103092783505197</v>
      </c>
      <c r="DN29" s="373">
        <f t="shared" si="27"/>
        <v>13.701030927835101</v>
      </c>
      <c r="DO29" s="345">
        <v>39.869999999999997</v>
      </c>
      <c r="DP29" s="345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8"/>
        <v>0</v>
      </c>
      <c r="ED29" s="74">
        <f t="shared" si="28"/>
        <v>0</v>
      </c>
      <c r="EE29" s="70"/>
      <c r="EF29" s="70"/>
      <c r="EG29" s="71">
        <v>41.24</v>
      </c>
      <c r="EH29" s="375">
        <v>10.31</v>
      </c>
      <c r="EI29" s="87">
        <v>257.73</v>
      </c>
      <c r="EJ29" s="87">
        <v>64.432500000000005</v>
      </c>
      <c r="EK29" s="74">
        <v>113.4</v>
      </c>
      <c r="EL29" s="279">
        <v>28.35</v>
      </c>
      <c r="EM29" s="267"/>
      <c r="EN29" s="267"/>
      <c r="EO29" s="267"/>
      <c r="EP29" s="267"/>
      <c r="EQ29" s="74">
        <f t="shared" si="29"/>
        <v>412.37</v>
      </c>
      <c r="ER29" s="74">
        <f t="shared" si="30"/>
        <v>103.0925</v>
      </c>
      <c r="ES29" s="172"/>
      <c r="ET29" s="172"/>
      <c r="EU29" s="280"/>
      <c r="EV29" s="280"/>
      <c r="EW29" s="70">
        <f t="shared" si="31"/>
        <v>0</v>
      </c>
      <c r="EX29" s="70">
        <f t="shared" si="32"/>
        <v>0</v>
      </c>
      <c r="EY29" s="74"/>
      <c r="EZ29" s="74"/>
      <c r="FA29" s="353">
        <v>45</v>
      </c>
      <c r="FB29" s="268"/>
      <c r="FC29" s="106">
        <v>40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3"/>
        <v>0</v>
      </c>
      <c r="FR29" s="74">
        <f t="shared" si="34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5"/>
        <v>0</v>
      </c>
      <c r="GH29" s="74">
        <f t="shared" si="36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7"/>
        <v>0</v>
      </c>
      <c r="HP29" s="74">
        <f t="shared" si="38"/>
        <v>0</v>
      </c>
      <c r="HQ29" s="298">
        <v>400</v>
      </c>
      <c r="HR29" s="67"/>
      <c r="HS29" s="298">
        <v>400</v>
      </c>
      <c r="HT29" s="74"/>
      <c r="HU29" s="74">
        <f t="shared" si="39"/>
        <v>400</v>
      </c>
      <c r="HV29" s="74">
        <f t="shared" si="40"/>
        <v>0</v>
      </c>
      <c r="HW29" s="74"/>
      <c r="HX29" s="74"/>
      <c r="HY29" s="303"/>
      <c r="HZ29" s="303"/>
      <c r="IA29" s="89"/>
      <c r="IB29" s="87"/>
      <c r="IC29" s="172">
        <v>6.8</v>
      </c>
      <c r="ID29" s="269">
        <v>1.7</v>
      </c>
      <c r="IE29" s="184"/>
      <c r="IF29" s="184"/>
      <c r="IG29" s="74">
        <f t="shared" si="41"/>
        <v>6.8</v>
      </c>
      <c r="IH29" s="74">
        <f t="shared" si="42"/>
        <v>1.7</v>
      </c>
      <c r="II29" s="74">
        <v>205</v>
      </c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205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/>
      <c r="JC29" s="67">
        <v>10.31</v>
      </c>
      <c r="JD29" s="67"/>
      <c r="JE29" s="347">
        <v>5.15</v>
      </c>
      <c r="JF29" s="347"/>
      <c r="JG29" s="74">
        <f t="shared" si="43"/>
        <v>25.770000000000003</v>
      </c>
      <c r="JH29" s="74">
        <f t="shared" si="44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2"/>
        <v>53.886300000000006</v>
      </c>
      <c r="JX29" s="74">
        <f t="shared" si="83"/>
        <v>11</v>
      </c>
      <c r="JY29" s="74"/>
      <c r="JZ29" s="74"/>
      <c r="KA29" s="67"/>
      <c r="KB29" s="67"/>
      <c r="KC29" s="74">
        <f t="shared" si="45"/>
        <v>0</v>
      </c>
      <c r="KD29" s="74">
        <f t="shared" si="46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7"/>
        <v>0</v>
      </c>
      <c r="KP29" s="70">
        <f t="shared" si="47"/>
        <v>0</v>
      </c>
      <c r="KQ29" s="263"/>
      <c r="KR29" s="70"/>
      <c r="KS29" s="70"/>
      <c r="KT29" s="70"/>
      <c r="KU29" s="114">
        <f t="shared" si="48"/>
        <v>0</v>
      </c>
      <c r="KV29" s="114">
        <f t="shared" si="49"/>
        <v>0</v>
      </c>
      <c r="KW29" s="70"/>
      <c r="KX29" s="70"/>
      <c r="KY29" s="70">
        <f t="shared" si="50"/>
        <v>0</v>
      </c>
      <c r="KZ29" s="70">
        <f t="shared" si="51"/>
        <v>0</v>
      </c>
      <c r="LA29" s="70"/>
      <c r="LB29" s="70"/>
      <c r="LC29" s="70"/>
      <c r="LD29" s="70"/>
      <c r="LE29" s="70">
        <f t="shared" si="52"/>
        <v>0</v>
      </c>
      <c r="LF29" s="70">
        <f t="shared" si="53"/>
        <v>0</v>
      </c>
      <c r="LG29" s="70"/>
      <c r="LH29" s="70"/>
      <c r="LI29" s="70">
        <f t="shared" si="54"/>
        <v>0</v>
      </c>
      <c r="LJ29" s="70">
        <f t="shared" si="55"/>
        <v>0</v>
      </c>
      <c r="LK29" s="67">
        <v>24.2</v>
      </c>
      <c r="LL29" s="269"/>
      <c r="LM29" s="75">
        <v>24.02</v>
      </c>
      <c r="LN29" s="368"/>
      <c r="LO29" s="75">
        <v>6.5750000000000002</v>
      </c>
      <c r="LP29" s="370"/>
      <c r="LQ29" s="130"/>
      <c r="LR29" s="271"/>
      <c r="LS29" s="271"/>
      <c r="LT29" s="271"/>
      <c r="LU29" s="70">
        <f t="shared" si="56"/>
        <v>54.795000000000002</v>
      </c>
      <c r="LV29" s="70">
        <f t="shared" si="57"/>
        <v>0</v>
      </c>
      <c r="LW29" s="130"/>
      <c r="LX29" s="70"/>
      <c r="LY29" s="70"/>
      <c r="LZ29" s="70"/>
      <c r="MA29" s="70">
        <f t="shared" si="58"/>
        <v>0</v>
      </c>
      <c r="MB29" s="70">
        <f t="shared" si="59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60"/>
        <v>0</v>
      </c>
      <c r="ML29" s="70">
        <f t="shared" si="61"/>
        <v>0</v>
      </c>
      <c r="MM29" s="371">
        <v>0</v>
      </c>
      <c r="MN29" s="371"/>
      <c r="MO29" s="371">
        <v>0</v>
      </c>
      <c r="MP29" s="371"/>
      <c r="MQ29" s="70">
        <f t="shared" si="62"/>
        <v>0</v>
      </c>
      <c r="MR29" s="70">
        <f t="shared" si="63"/>
        <v>0</v>
      </c>
      <c r="MS29" s="70"/>
      <c r="MT29" s="70"/>
      <c r="MU29" s="70">
        <f t="shared" si="64"/>
        <v>0</v>
      </c>
      <c r="MV29" s="70">
        <f t="shared" si="65"/>
        <v>0</v>
      </c>
      <c r="MW29" s="70"/>
      <c r="MX29" s="70"/>
      <c r="MY29" s="70">
        <f t="shared" si="66"/>
        <v>0</v>
      </c>
      <c r="MZ29" s="70">
        <f t="shared" si="67"/>
        <v>0</v>
      </c>
      <c r="NA29" s="305"/>
      <c r="NB29" s="344"/>
      <c r="NC29" s="70">
        <f t="shared" si="68"/>
        <v>0</v>
      </c>
      <c r="ND29" s="70">
        <f t="shared" si="69"/>
        <v>0</v>
      </c>
      <c r="NE29" s="172"/>
      <c r="NF29" s="172"/>
      <c r="NG29" s="172">
        <f t="shared" si="70"/>
        <v>0</v>
      </c>
      <c r="NH29" s="172">
        <f t="shared" si="71"/>
        <v>0</v>
      </c>
      <c r="NI29" s="172"/>
      <c r="NJ29" s="172"/>
      <c r="NK29" s="172">
        <f t="shared" si="72"/>
        <v>0</v>
      </c>
      <c r="NL29" s="172">
        <f t="shared" si="73"/>
        <v>0</v>
      </c>
      <c r="NM29" s="264"/>
      <c r="NN29" s="172"/>
      <c r="NO29" s="172">
        <f t="shared" si="74"/>
        <v>0</v>
      </c>
      <c r="NP29" s="172">
        <f t="shared" si="75"/>
        <v>0</v>
      </c>
      <c r="NQ29" s="303">
        <v>0</v>
      </c>
      <c r="NR29" s="303"/>
      <c r="NS29" s="270">
        <v>0</v>
      </c>
      <c r="NT29" s="270"/>
      <c r="NU29" s="270">
        <v>0</v>
      </c>
      <c r="NV29" s="270"/>
      <c r="NW29" s="270">
        <v>0</v>
      </c>
      <c r="NX29" s="270"/>
      <c r="NY29" s="270">
        <v>0</v>
      </c>
      <c r="NZ29" s="270"/>
      <c r="OA29" s="270">
        <v>0</v>
      </c>
      <c r="OB29" s="270"/>
      <c r="OC29" s="70">
        <f t="shared" si="76"/>
        <v>0</v>
      </c>
      <c r="OD29" s="70">
        <f t="shared" si="77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8"/>
        <v>0</v>
      </c>
      <c r="ON29" s="70">
        <f t="shared" si="79"/>
        <v>0</v>
      </c>
      <c r="OO29" s="372">
        <v>0</v>
      </c>
      <c r="OP29" s="270"/>
      <c r="OQ29" s="372">
        <v>0</v>
      </c>
      <c r="OR29" s="270"/>
      <c r="OS29" s="372">
        <v>0</v>
      </c>
      <c r="OT29" s="270"/>
      <c r="OU29" s="172">
        <f t="shared" si="80"/>
        <v>0</v>
      </c>
      <c r="OV29" s="172">
        <f t="shared" si="81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9">
        <v>115</v>
      </c>
      <c r="AL30" s="350">
        <v>34.5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115</v>
      </c>
      <c r="AV30" s="70">
        <f t="shared" si="2"/>
        <v>34.5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>
        <v>46</v>
      </c>
      <c r="BF30" s="74">
        <v>6.5503999999999998</v>
      </c>
      <c r="BG30" s="357">
        <v>8</v>
      </c>
      <c r="BH30" s="358">
        <v>1.1392</v>
      </c>
      <c r="BI30" s="357"/>
      <c r="BJ30" s="358"/>
      <c r="BK30" s="264">
        <v>6</v>
      </c>
      <c r="BL30" s="74">
        <v>0.85440000000000005</v>
      </c>
      <c r="BM30" s="74"/>
      <c r="BN30" s="74"/>
      <c r="BO30" s="74"/>
      <c r="BP30" s="74"/>
      <c r="BQ30" s="74"/>
      <c r="BR30" s="74"/>
      <c r="BS30" s="263">
        <f t="shared" si="19"/>
        <v>60</v>
      </c>
      <c r="BT30" s="74">
        <f t="shared" si="20"/>
        <v>8.5440000000000005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247.40625</v>
      </c>
      <c r="CR30" s="300"/>
      <c r="CS30" s="300"/>
      <c r="CT30" s="274"/>
      <c r="CU30" s="355">
        <v>18.556701030927837</v>
      </c>
      <c r="CV30" s="172"/>
      <c r="CW30" s="301">
        <v>63.814432989690722</v>
      </c>
      <c r="CX30" s="274"/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41.103092783505197</v>
      </c>
      <c r="DL30" s="345">
        <v>13.701030927835101</v>
      </c>
      <c r="DM30" s="373">
        <f t="shared" si="27"/>
        <v>41.103092783505197</v>
      </c>
      <c r="DN30" s="373">
        <f t="shared" si="27"/>
        <v>13.701030927835101</v>
      </c>
      <c r="DO30" s="345">
        <v>39.869999999999997</v>
      </c>
      <c r="DP30" s="345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8"/>
        <v>0</v>
      </c>
      <c r="ED30" s="74">
        <f t="shared" si="28"/>
        <v>0</v>
      </c>
      <c r="EE30" s="70"/>
      <c r="EF30" s="70"/>
      <c r="EG30" s="71">
        <v>41.24</v>
      </c>
      <c r="EH30" s="375">
        <v>10.31</v>
      </c>
      <c r="EI30" s="87">
        <v>257.73</v>
      </c>
      <c r="EJ30" s="87">
        <v>64.432500000000005</v>
      </c>
      <c r="EK30" s="74">
        <v>113.4</v>
      </c>
      <c r="EL30" s="279">
        <v>28.35</v>
      </c>
      <c r="EM30" s="267"/>
      <c r="EN30" s="267"/>
      <c r="EO30" s="267"/>
      <c r="EP30" s="267"/>
      <c r="EQ30" s="74">
        <f t="shared" si="29"/>
        <v>412.37</v>
      </c>
      <c r="ER30" s="74">
        <f t="shared" si="30"/>
        <v>103.0925</v>
      </c>
      <c r="ES30" s="172"/>
      <c r="ET30" s="172"/>
      <c r="EU30" s="280"/>
      <c r="EV30" s="280"/>
      <c r="EW30" s="70">
        <f t="shared" si="31"/>
        <v>0</v>
      </c>
      <c r="EX30" s="70">
        <f t="shared" si="32"/>
        <v>0</v>
      </c>
      <c r="EY30" s="74"/>
      <c r="EZ30" s="74"/>
      <c r="FA30" s="353">
        <v>45</v>
      </c>
      <c r="FB30" s="268"/>
      <c r="FC30" s="106">
        <v>40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3"/>
        <v>0</v>
      </c>
      <c r="FR30" s="74">
        <f t="shared" si="34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5"/>
        <v>0</v>
      </c>
      <c r="GH30" s="74">
        <f t="shared" si="36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7"/>
        <v>0</v>
      </c>
      <c r="HP30" s="74">
        <f t="shared" si="38"/>
        <v>0</v>
      </c>
      <c r="HQ30" s="298">
        <v>400</v>
      </c>
      <c r="HR30" s="67"/>
      <c r="HS30" s="298">
        <v>400</v>
      </c>
      <c r="HT30" s="74"/>
      <c r="HU30" s="74">
        <f t="shared" si="39"/>
        <v>400</v>
      </c>
      <c r="HV30" s="74">
        <f t="shared" si="40"/>
        <v>0</v>
      </c>
      <c r="HW30" s="74"/>
      <c r="HX30" s="74"/>
      <c r="HY30" s="303"/>
      <c r="HZ30" s="303"/>
      <c r="IA30" s="89"/>
      <c r="IB30" s="87"/>
      <c r="IC30" s="172">
        <v>6.8</v>
      </c>
      <c r="ID30" s="269">
        <v>1.7</v>
      </c>
      <c r="IE30" s="184"/>
      <c r="IF30" s="184"/>
      <c r="IG30" s="74">
        <f t="shared" si="41"/>
        <v>6.8</v>
      </c>
      <c r="IH30" s="74">
        <f t="shared" si="42"/>
        <v>1.7</v>
      </c>
      <c r="II30" s="74">
        <v>205</v>
      </c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205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/>
      <c r="JC30" s="67">
        <v>10.31</v>
      </c>
      <c r="JD30" s="67"/>
      <c r="JE30" s="347">
        <v>5.15</v>
      </c>
      <c r="JF30" s="347"/>
      <c r="JG30" s="74">
        <f t="shared" si="43"/>
        <v>25.770000000000003</v>
      </c>
      <c r="JH30" s="74">
        <f t="shared" si="44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2"/>
        <v>53.886300000000006</v>
      </c>
      <c r="JX30" s="74">
        <f t="shared" si="83"/>
        <v>11</v>
      </c>
      <c r="JY30" s="74"/>
      <c r="JZ30" s="74"/>
      <c r="KA30" s="67"/>
      <c r="KB30" s="67"/>
      <c r="KC30" s="74">
        <f t="shared" si="45"/>
        <v>0</v>
      </c>
      <c r="KD30" s="74">
        <f t="shared" si="46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7"/>
        <v>0</v>
      </c>
      <c r="KP30" s="70">
        <f t="shared" si="47"/>
        <v>0</v>
      </c>
      <c r="KQ30" s="263"/>
      <c r="KR30" s="70"/>
      <c r="KS30" s="70"/>
      <c r="KT30" s="70"/>
      <c r="KU30" s="114">
        <f t="shared" si="48"/>
        <v>0</v>
      </c>
      <c r="KV30" s="114">
        <f t="shared" si="49"/>
        <v>0</v>
      </c>
      <c r="KW30" s="70"/>
      <c r="KX30" s="70"/>
      <c r="KY30" s="70">
        <f t="shared" si="50"/>
        <v>0</v>
      </c>
      <c r="KZ30" s="70">
        <f t="shared" si="51"/>
        <v>0</v>
      </c>
      <c r="LA30" s="70"/>
      <c r="LB30" s="70"/>
      <c r="LC30" s="70"/>
      <c r="LD30" s="70"/>
      <c r="LE30" s="70">
        <f t="shared" si="52"/>
        <v>0</v>
      </c>
      <c r="LF30" s="70">
        <f t="shared" si="53"/>
        <v>0</v>
      </c>
      <c r="LG30" s="70"/>
      <c r="LH30" s="70"/>
      <c r="LI30" s="70">
        <f t="shared" si="54"/>
        <v>0</v>
      </c>
      <c r="LJ30" s="70">
        <f t="shared" si="55"/>
        <v>0</v>
      </c>
      <c r="LK30" s="67">
        <v>24.2</v>
      </c>
      <c r="LL30" s="269"/>
      <c r="LM30" s="75">
        <v>24.02</v>
      </c>
      <c r="LN30" s="368"/>
      <c r="LO30" s="75">
        <v>6.5750000000000002</v>
      </c>
      <c r="LP30" s="370"/>
      <c r="LQ30" s="130"/>
      <c r="LR30" s="271"/>
      <c r="LS30" s="271"/>
      <c r="LT30" s="271"/>
      <c r="LU30" s="70">
        <f t="shared" si="56"/>
        <v>54.795000000000002</v>
      </c>
      <c r="LV30" s="70">
        <f t="shared" si="57"/>
        <v>0</v>
      </c>
      <c r="LW30" s="130"/>
      <c r="LX30" s="70"/>
      <c r="LY30" s="70"/>
      <c r="LZ30" s="70"/>
      <c r="MA30" s="70">
        <f t="shared" si="58"/>
        <v>0</v>
      </c>
      <c r="MB30" s="70">
        <f t="shared" si="59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60"/>
        <v>0</v>
      </c>
      <c r="ML30" s="70">
        <f t="shared" si="61"/>
        <v>0</v>
      </c>
      <c r="MM30" s="371">
        <v>0</v>
      </c>
      <c r="MN30" s="371"/>
      <c r="MO30" s="371">
        <v>0</v>
      </c>
      <c r="MP30" s="371"/>
      <c r="MQ30" s="70">
        <f t="shared" si="62"/>
        <v>0</v>
      </c>
      <c r="MR30" s="70">
        <f t="shared" si="63"/>
        <v>0</v>
      </c>
      <c r="MS30" s="70"/>
      <c r="MT30" s="70"/>
      <c r="MU30" s="70">
        <f t="shared" si="64"/>
        <v>0</v>
      </c>
      <c r="MV30" s="70">
        <f t="shared" si="65"/>
        <v>0</v>
      </c>
      <c r="MW30" s="70"/>
      <c r="MX30" s="70"/>
      <c r="MY30" s="70">
        <f t="shared" si="66"/>
        <v>0</v>
      </c>
      <c r="MZ30" s="70">
        <f t="shared" si="67"/>
        <v>0</v>
      </c>
      <c r="NA30" s="305"/>
      <c r="NB30" s="344"/>
      <c r="NC30" s="70">
        <f t="shared" si="68"/>
        <v>0</v>
      </c>
      <c r="ND30" s="70">
        <f t="shared" si="69"/>
        <v>0</v>
      </c>
      <c r="NE30" s="172"/>
      <c r="NF30" s="172"/>
      <c r="NG30" s="172">
        <f t="shared" si="70"/>
        <v>0</v>
      </c>
      <c r="NH30" s="172">
        <f t="shared" si="71"/>
        <v>0</v>
      </c>
      <c r="NI30" s="172"/>
      <c r="NJ30" s="172"/>
      <c r="NK30" s="172">
        <f t="shared" si="72"/>
        <v>0</v>
      </c>
      <c r="NL30" s="172">
        <f t="shared" si="73"/>
        <v>0</v>
      </c>
      <c r="NM30" s="264"/>
      <c r="NN30" s="172"/>
      <c r="NO30" s="172">
        <f t="shared" si="74"/>
        <v>0</v>
      </c>
      <c r="NP30" s="172">
        <f t="shared" si="75"/>
        <v>0</v>
      </c>
      <c r="NQ30" s="303">
        <v>0</v>
      </c>
      <c r="NR30" s="303"/>
      <c r="NS30" s="270">
        <v>0</v>
      </c>
      <c r="NT30" s="270"/>
      <c r="NU30" s="270">
        <v>0</v>
      </c>
      <c r="NV30" s="270"/>
      <c r="NW30" s="270">
        <v>0</v>
      </c>
      <c r="NX30" s="270"/>
      <c r="NY30" s="270">
        <v>0</v>
      </c>
      <c r="NZ30" s="270"/>
      <c r="OA30" s="270">
        <v>0</v>
      </c>
      <c r="OB30" s="270"/>
      <c r="OC30" s="70">
        <f t="shared" si="76"/>
        <v>0</v>
      </c>
      <c r="OD30" s="70">
        <f t="shared" si="77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8"/>
        <v>0</v>
      </c>
      <c r="ON30" s="70">
        <f t="shared" si="79"/>
        <v>0</v>
      </c>
      <c r="OO30" s="372">
        <v>0</v>
      </c>
      <c r="OP30" s="270"/>
      <c r="OQ30" s="372">
        <v>0</v>
      </c>
      <c r="OR30" s="270"/>
      <c r="OS30" s="372">
        <v>0</v>
      </c>
      <c r="OT30" s="270"/>
      <c r="OU30" s="172">
        <f t="shared" si="80"/>
        <v>0</v>
      </c>
      <c r="OV30" s="172">
        <f t="shared" si="81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9">
        <v>115</v>
      </c>
      <c r="AL31" s="350">
        <v>34.5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115</v>
      </c>
      <c r="AV31" s="70">
        <f t="shared" si="2"/>
        <v>34.5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>
        <v>46</v>
      </c>
      <c r="BF31" s="74">
        <v>6.5503999999999998</v>
      </c>
      <c r="BG31" s="357">
        <v>8</v>
      </c>
      <c r="BH31" s="358">
        <v>1.1392</v>
      </c>
      <c r="BI31" s="357"/>
      <c r="BJ31" s="358"/>
      <c r="BK31" s="264">
        <v>6</v>
      </c>
      <c r="BL31" s="74">
        <v>0.85440000000000005</v>
      </c>
      <c r="BM31" s="74"/>
      <c r="BN31" s="74"/>
      <c r="BO31" s="74"/>
      <c r="BP31" s="74"/>
      <c r="BQ31" s="74"/>
      <c r="BR31" s="74"/>
      <c r="BS31" s="263">
        <f t="shared" si="19"/>
        <v>60</v>
      </c>
      <c r="BT31" s="74">
        <f t="shared" si="20"/>
        <v>8.5440000000000005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247.40625</v>
      </c>
      <c r="CR31" s="300"/>
      <c r="CS31" s="300"/>
      <c r="CT31" s="274"/>
      <c r="CU31" s="355">
        <v>18.556701030927837</v>
      </c>
      <c r="CV31" s="172"/>
      <c r="CW31" s="301">
        <v>63.814432989690722</v>
      </c>
      <c r="CX31" s="274"/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41.103092783505197</v>
      </c>
      <c r="DL31" s="345">
        <v>13.701030927835101</v>
      </c>
      <c r="DM31" s="373">
        <f t="shared" si="27"/>
        <v>41.103092783505197</v>
      </c>
      <c r="DN31" s="373">
        <f t="shared" si="27"/>
        <v>13.701030927835101</v>
      </c>
      <c r="DO31" s="345">
        <v>39.869999999999997</v>
      </c>
      <c r="DP31" s="345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8"/>
        <v>0</v>
      </c>
      <c r="ED31" s="74">
        <f t="shared" si="28"/>
        <v>0</v>
      </c>
      <c r="EE31" s="70"/>
      <c r="EF31" s="70"/>
      <c r="EG31" s="71">
        <v>41.24</v>
      </c>
      <c r="EH31" s="375">
        <v>10.31</v>
      </c>
      <c r="EI31" s="87">
        <v>257.73</v>
      </c>
      <c r="EJ31" s="87">
        <v>64.432500000000005</v>
      </c>
      <c r="EK31" s="74">
        <v>113.4</v>
      </c>
      <c r="EL31" s="279">
        <v>28.35</v>
      </c>
      <c r="EM31" s="267"/>
      <c r="EN31" s="267"/>
      <c r="EO31" s="267"/>
      <c r="EP31" s="267"/>
      <c r="EQ31" s="74">
        <f t="shared" si="29"/>
        <v>412.37</v>
      </c>
      <c r="ER31" s="74">
        <f t="shared" si="30"/>
        <v>103.0925</v>
      </c>
      <c r="ES31" s="172"/>
      <c r="ET31" s="172"/>
      <c r="EU31" s="280"/>
      <c r="EV31" s="280"/>
      <c r="EW31" s="70">
        <f t="shared" si="31"/>
        <v>0</v>
      </c>
      <c r="EX31" s="70">
        <f t="shared" si="32"/>
        <v>0</v>
      </c>
      <c r="EY31" s="74"/>
      <c r="EZ31" s="74"/>
      <c r="FA31" s="353">
        <v>45</v>
      </c>
      <c r="FB31" s="268"/>
      <c r="FC31" s="106">
        <v>40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3"/>
        <v>0</v>
      </c>
      <c r="FR31" s="74">
        <f t="shared" si="34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5"/>
        <v>0</v>
      </c>
      <c r="GH31" s="74">
        <f t="shared" si="36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7"/>
        <v>0</v>
      </c>
      <c r="HP31" s="74">
        <f t="shared" si="38"/>
        <v>0</v>
      </c>
      <c r="HQ31" s="298">
        <v>400</v>
      </c>
      <c r="HR31" s="67"/>
      <c r="HS31" s="298">
        <v>400</v>
      </c>
      <c r="HT31" s="74"/>
      <c r="HU31" s="74">
        <f t="shared" si="39"/>
        <v>400</v>
      </c>
      <c r="HV31" s="74">
        <f t="shared" si="40"/>
        <v>0</v>
      </c>
      <c r="HW31" s="74"/>
      <c r="HX31" s="74"/>
      <c r="HY31" s="303"/>
      <c r="HZ31" s="303"/>
      <c r="IA31" s="89"/>
      <c r="IB31" s="87"/>
      <c r="IC31" s="172">
        <v>6.8</v>
      </c>
      <c r="ID31" s="269">
        <v>1.7</v>
      </c>
      <c r="IE31" s="184"/>
      <c r="IF31" s="184"/>
      <c r="IG31" s="74">
        <f t="shared" si="41"/>
        <v>6.8</v>
      </c>
      <c r="IH31" s="74">
        <f t="shared" si="42"/>
        <v>1.7</v>
      </c>
      <c r="II31" s="74">
        <v>205</v>
      </c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205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/>
      <c r="JC31" s="67">
        <v>10.31</v>
      </c>
      <c r="JD31" s="67"/>
      <c r="JE31" s="347">
        <v>5.15</v>
      </c>
      <c r="JF31" s="347"/>
      <c r="JG31" s="74">
        <f t="shared" si="43"/>
        <v>25.770000000000003</v>
      </c>
      <c r="JH31" s="74">
        <f t="shared" si="44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2"/>
        <v>50.796300000000002</v>
      </c>
      <c r="JX31" s="74">
        <f t="shared" si="83"/>
        <v>10</v>
      </c>
      <c r="JY31" s="74"/>
      <c r="JZ31" s="74"/>
      <c r="KA31" s="67"/>
      <c r="KB31" s="67"/>
      <c r="KC31" s="74">
        <f t="shared" si="45"/>
        <v>0</v>
      </c>
      <c r="KD31" s="74">
        <f t="shared" si="46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7"/>
        <v>0</v>
      </c>
      <c r="KP31" s="70">
        <f t="shared" si="47"/>
        <v>0</v>
      </c>
      <c r="KQ31" s="263"/>
      <c r="KR31" s="70"/>
      <c r="KS31" s="70"/>
      <c r="KT31" s="70"/>
      <c r="KU31" s="114">
        <f t="shared" si="48"/>
        <v>0</v>
      </c>
      <c r="KV31" s="114">
        <f t="shared" si="49"/>
        <v>0</v>
      </c>
      <c r="KW31" s="70"/>
      <c r="KX31" s="70"/>
      <c r="KY31" s="70">
        <f t="shared" si="50"/>
        <v>0</v>
      </c>
      <c r="KZ31" s="70">
        <f t="shared" si="51"/>
        <v>0</v>
      </c>
      <c r="LA31" s="70"/>
      <c r="LB31" s="70"/>
      <c r="LC31" s="70"/>
      <c r="LD31" s="70"/>
      <c r="LE31" s="70">
        <f t="shared" si="52"/>
        <v>0</v>
      </c>
      <c r="LF31" s="70">
        <f t="shared" si="53"/>
        <v>0</v>
      </c>
      <c r="LG31" s="70"/>
      <c r="LH31" s="70"/>
      <c r="LI31" s="70">
        <f t="shared" si="54"/>
        <v>0</v>
      </c>
      <c r="LJ31" s="70">
        <f t="shared" si="55"/>
        <v>0</v>
      </c>
      <c r="LK31" s="67">
        <v>24.2</v>
      </c>
      <c r="LL31" s="269"/>
      <c r="LM31" s="75">
        <v>24.02</v>
      </c>
      <c r="LN31" s="368"/>
      <c r="LO31" s="75">
        <v>6.5750000000000002</v>
      </c>
      <c r="LP31" s="370"/>
      <c r="LQ31" s="130"/>
      <c r="LR31" s="271"/>
      <c r="LS31" s="271"/>
      <c r="LT31" s="271"/>
      <c r="LU31" s="70">
        <f t="shared" si="56"/>
        <v>54.795000000000002</v>
      </c>
      <c r="LV31" s="70">
        <f t="shared" si="57"/>
        <v>0</v>
      </c>
      <c r="LW31" s="130"/>
      <c r="LX31" s="70"/>
      <c r="LY31" s="70"/>
      <c r="LZ31" s="70"/>
      <c r="MA31" s="70">
        <f t="shared" si="58"/>
        <v>0</v>
      </c>
      <c r="MB31" s="70">
        <f t="shared" si="59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60"/>
        <v>0</v>
      </c>
      <c r="ML31" s="70">
        <f t="shared" si="61"/>
        <v>0</v>
      </c>
      <c r="MM31" s="371">
        <v>0</v>
      </c>
      <c r="MN31" s="371"/>
      <c r="MO31" s="371">
        <v>0</v>
      </c>
      <c r="MP31" s="371"/>
      <c r="MQ31" s="70">
        <f t="shared" si="62"/>
        <v>0</v>
      </c>
      <c r="MR31" s="70">
        <f t="shared" si="63"/>
        <v>0</v>
      </c>
      <c r="MS31" s="70"/>
      <c r="MT31" s="70"/>
      <c r="MU31" s="70">
        <f t="shared" si="64"/>
        <v>0</v>
      </c>
      <c r="MV31" s="70">
        <f t="shared" si="65"/>
        <v>0</v>
      </c>
      <c r="MW31" s="70"/>
      <c r="MX31" s="70"/>
      <c r="MY31" s="70">
        <f t="shared" si="66"/>
        <v>0</v>
      </c>
      <c r="MZ31" s="70">
        <f t="shared" si="67"/>
        <v>0</v>
      </c>
      <c r="NA31" s="305"/>
      <c r="NB31" s="344"/>
      <c r="NC31" s="70">
        <f t="shared" si="68"/>
        <v>0</v>
      </c>
      <c r="ND31" s="70">
        <f t="shared" si="69"/>
        <v>0</v>
      </c>
      <c r="NE31" s="172"/>
      <c r="NF31" s="172"/>
      <c r="NG31" s="172">
        <f t="shared" si="70"/>
        <v>0</v>
      </c>
      <c r="NH31" s="172">
        <f t="shared" si="71"/>
        <v>0</v>
      </c>
      <c r="NI31" s="172"/>
      <c r="NJ31" s="172"/>
      <c r="NK31" s="172">
        <f t="shared" si="72"/>
        <v>0</v>
      </c>
      <c r="NL31" s="172">
        <f t="shared" si="73"/>
        <v>0</v>
      </c>
      <c r="NM31" s="264"/>
      <c r="NN31" s="172"/>
      <c r="NO31" s="172">
        <f t="shared" si="74"/>
        <v>0</v>
      </c>
      <c r="NP31" s="172">
        <f t="shared" si="75"/>
        <v>0</v>
      </c>
      <c r="NQ31" s="303">
        <v>0</v>
      </c>
      <c r="NR31" s="303"/>
      <c r="NS31" s="270">
        <v>0</v>
      </c>
      <c r="NT31" s="270"/>
      <c r="NU31" s="270">
        <v>0</v>
      </c>
      <c r="NV31" s="270"/>
      <c r="NW31" s="270">
        <v>0</v>
      </c>
      <c r="NX31" s="270"/>
      <c r="NY31" s="270">
        <v>0</v>
      </c>
      <c r="NZ31" s="270"/>
      <c r="OA31" s="270">
        <v>0</v>
      </c>
      <c r="OB31" s="270"/>
      <c r="OC31" s="70">
        <f t="shared" si="76"/>
        <v>0</v>
      </c>
      <c r="OD31" s="70">
        <f t="shared" si="77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8"/>
        <v>0</v>
      </c>
      <c r="ON31" s="70">
        <f t="shared" si="79"/>
        <v>0</v>
      </c>
      <c r="OO31" s="372">
        <v>0</v>
      </c>
      <c r="OP31" s="270"/>
      <c r="OQ31" s="372">
        <v>0</v>
      </c>
      <c r="OR31" s="270"/>
      <c r="OS31" s="372">
        <v>0</v>
      </c>
      <c r="OT31" s="270"/>
      <c r="OU31" s="172">
        <f t="shared" si="80"/>
        <v>0</v>
      </c>
      <c r="OV31" s="172">
        <f t="shared" si="81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9">
        <v>115</v>
      </c>
      <c r="AL32" s="350">
        <v>34.5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115</v>
      </c>
      <c r="AV32" s="70">
        <f t="shared" si="2"/>
        <v>34.5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>
        <v>46</v>
      </c>
      <c r="BF32" s="74">
        <v>6.5503999999999998</v>
      </c>
      <c r="BG32" s="357">
        <v>8</v>
      </c>
      <c r="BH32" s="358">
        <v>1.1392</v>
      </c>
      <c r="BI32" s="357"/>
      <c r="BJ32" s="358"/>
      <c r="BK32" s="264">
        <v>6</v>
      </c>
      <c r="BL32" s="74">
        <v>0.85440000000000005</v>
      </c>
      <c r="BM32" s="74"/>
      <c r="BN32" s="74"/>
      <c r="BO32" s="74"/>
      <c r="BP32" s="74"/>
      <c r="BQ32" s="74"/>
      <c r="BR32" s="74"/>
      <c r="BS32" s="263">
        <f t="shared" si="19"/>
        <v>60</v>
      </c>
      <c r="BT32" s="74">
        <f t="shared" si="20"/>
        <v>8.5440000000000005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247.40625</v>
      </c>
      <c r="CR32" s="300"/>
      <c r="CS32" s="300"/>
      <c r="CT32" s="274"/>
      <c r="CU32" s="355">
        <v>18.556701030927837</v>
      </c>
      <c r="CV32" s="172"/>
      <c r="CW32" s="301">
        <v>63.814432989690722</v>
      </c>
      <c r="CX32" s="274"/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41.103092783505197</v>
      </c>
      <c r="DL32" s="345">
        <v>13.701030927835101</v>
      </c>
      <c r="DM32" s="373">
        <f t="shared" si="27"/>
        <v>41.103092783505197</v>
      </c>
      <c r="DN32" s="373">
        <f t="shared" si="27"/>
        <v>13.701030927835101</v>
      </c>
      <c r="DO32" s="345">
        <v>39.869999999999997</v>
      </c>
      <c r="DP32" s="345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8"/>
        <v>0</v>
      </c>
      <c r="ED32" s="74">
        <f t="shared" si="28"/>
        <v>0</v>
      </c>
      <c r="EE32" s="70"/>
      <c r="EF32" s="70"/>
      <c r="EG32" s="71">
        <v>41.24</v>
      </c>
      <c r="EH32" s="375">
        <v>10.31</v>
      </c>
      <c r="EI32" s="87">
        <v>257.73</v>
      </c>
      <c r="EJ32" s="87">
        <v>64.432500000000005</v>
      </c>
      <c r="EK32" s="74">
        <v>113.4</v>
      </c>
      <c r="EL32" s="279">
        <v>28.35</v>
      </c>
      <c r="EM32" s="267"/>
      <c r="EN32" s="267"/>
      <c r="EO32" s="267"/>
      <c r="EP32" s="267"/>
      <c r="EQ32" s="74">
        <f t="shared" si="29"/>
        <v>412.37</v>
      </c>
      <c r="ER32" s="74">
        <f t="shared" si="30"/>
        <v>103.0925</v>
      </c>
      <c r="ES32" s="172"/>
      <c r="ET32" s="172"/>
      <c r="EU32" s="280"/>
      <c r="EV32" s="280"/>
      <c r="EW32" s="70">
        <f t="shared" si="31"/>
        <v>0</v>
      </c>
      <c r="EX32" s="70">
        <f t="shared" si="32"/>
        <v>0</v>
      </c>
      <c r="EY32" s="74"/>
      <c r="EZ32" s="74"/>
      <c r="FA32" s="353">
        <v>45</v>
      </c>
      <c r="FB32" s="268"/>
      <c r="FC32" s="106">
        <v>40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3"/>
        <v>0</v>
      </c>
      <c r="FR32" s="74">
        <f t="shared" si="34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5"/>
        <v>0</v>
      </c>
      <c r="GH32" s="74">
        <f t="shared" si="36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7"/>
        <v>0</v>
      </c>
      <c r="HP32" s="74">
        <f t="shared" si="38"/>
        <v>0</v>
      </c>
      <c r="HQ32" s="298">
        <v>400</v>
      </c>
      <c r="HR32" s="67"/>
      <c r="HS32" s="298">
        <v>400</v>
      </c>
      <c r="HT32" s="74"/>
      <c r="HU32" s="74">
        <f t="shared" si="39"/>
        <v>400</v>
      </c>
      <c r="HV32" s="74">
        <f t="shared" si="40"/>
        <v>0</v>
      </c>
      <c r="HW32" s="74"/>
      <c r="HX32" s="74"/>
      <c r="HY32" s="303"/>
      <c r="HZ32" s="303"/>
      <c r="IA32" s="89"/>
      <c r="IB32" s="87"/>
      <c r="IC32" s="172">
        <v>6.8</v>
      </c>
      <c r="ID32" s="269">
        <v>1.7</v>
      </c>
      <c r="IE32" s="184"/>
      <c r="IF32" s="184"/>
      <c r="IG32" s="74">
        <f t="shared" si="41"/>
        <v>6.8</v>
      </c>
      <c r="IH32" s="74">
        <f t="shared" si="42"/>
        <v>1.7</v>
      </c>
      <c r="II32" s="74">
        <v>205</v>
      </c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205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/>
      <c r="JC32" s="67">
        <v>10.31</v>
      </c>
      <c r="JD32" s="67"/>
      <c r="JE32" s="347">
        <v>5.15</v>
      </c>
      <c r="JF32" s="347"/>
      <c r="JG32" s="74">
        <f t="shared" si="43"/>
        <v>25.770000000000003</v>
      </c>
      <c r="JH32" s="74">
        <f t="shared" si="44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2"/>
        <v>50.796300000000002</v>
      </c>
      <c r="JX32" s="74">
        <f t="shared" si="83"/>
        <v>10</v>
      </c>
      <c r="JY32" s="74"/>
      <c r="JZ32" s="74"/>
      <c r="KA32" s="67"/>
      <c r="KB32" s="67"/>
      <c r="KC32" s="74">
        <f t="shared" si="45"/>
        <v>0</v>
      </c>
      <c r="KD32" s="74">
        <f t="shared" si="46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7"/>
        <v>0</v>
      </c>
      <c r="KP32" s="70">
        <f t="shared" si="47"/>
        <v>0</v>
      </c>
      <c r="KQ32" s="263"/>
      <c r="KR32" s="70"/>
      <c r="KS32" s="70"/>
      <c r="KT32" s="70"/>
      <c r="KU32" s="114">
        <f t="shared" si="48"/>
        <v>0</v>
      </c>
      <c r="KV32" s="114">
        <f t="shared" si="49"/>
        <v>0</v>
      </c>
      <c r="KW32" s="70"/>
      <c r="KX32" s="70"/>
      <c r="KY32" s="70">
        <f t="shared" si="50"/>
        <v>0</v>
      </c>
      <c r="KZ32" s="70">
        <f t="shared" si="51"/>
        <v>0</v>
      </c>
      <c r="LA32" s="70"/>
      <c r="LB32" s="70"/>
      <c r="LC32" s="70"/>
      <c r="LD32" s="70"/>
      <c r="LE32" s="70">
        <f t="shared" si="52"/>
        <v>0</v>
      </c>
      <c r="LF32" s="70">
        <f t="shared" si="53"/>
        <v>0</v>
      </c>
      <c r="LG32" s="70"/>
      <c r="LH32" s="70"/>
      <c r="LI32" s="70">
        <f t="shared" si="54"/>
        <v>0</v>
      </c>
      <c r="LJ32" s="70">
        <f t="shared" si="55"/>
        <v>0</v>
      </c>
      <c r="LK32" s="67">
        <v>24.2</v>
      </c>
      <c r="LL32" s="269"/>
      <c r="LM32" s="75">
        <v>24.02</v>
      </c>
      <c r="LN32" s="368"/>
      <c r="LO32" s="75">
        <v>6.5750000000000002</v>
      </c>
      <c r="LP32" s="370"/>
      <c r="LQ32" s="130"/>
      <c r="LR32" s="271"/>
      <c r="LS32" s="271"/>
      <c r="LT32" s="271"/>
      <c r="LU32" s="70">
        <f t="shared" si="56"/>
        <v>54.795000000000002</v>
      </c>
      <c r="LV32" s="70">
        <f t="shared" si="57"/>
        <v>0</v>
      </c>
      <c r="LW32" s="130"/>
      <c r="LX32" s="70"/>
      <c r="LY32" s="70"/>
      <c r="LZ32" s="70"/>
      <c r="MA32" s="70">
        <f t="shared" si="58"/>
        <v>0</v>
      </c>
      <c r="MB32" s="70">
        <f t="shared" si="59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60"/>
        <v>0</v>
      </c>
      <c r="ML32" s="70">
        <f t="shared" si="61"/>
        <v>0</v>
      </c>
      <c r="MM32" s="371">
        <v>0</v>
      </c>
      <c r="MN32" s="371"/>
      <c r="MO32" s="371">
        <v>0</v>
      </c>
      <c r="MP32" s="371"/>
      <c r="MQ32" s="70">
        <f t="shared" si="62"/>
        <v>0</v>
      </c>
      <c r="MR32" s="70">
        <f t="shared" si="63"/>
        <v>0</v>
      </c>
      <c r="MS32" s="70"/>
      <c r="MT32" s="70"/>
      <c r="MU32" s="70">
        <f t="shared" si="64"/>
        <v>0</v>
      </c>
      <c r="MV32" s="70">
        <f t="shared" si="65"/>
        <v>0</v>
      </c>
      <c r="MW32" s="70"/>
      <c r="MX32" s="70"/>
      <c r="MY32" s="70">
        <f t="shared" si="66"/>
        <v>0</v>
      </c>
      <c r="MZ32" s="70">
        <f t="shared" si="67"/>
        <v>0</v>
      </c>
      <c r="NA32" s="305"/>
      <c r="NB32" s="344"/>
      <c r="NC32" s="70">
        <f t="shared" si="68"/>
        <v>0</v>
      </c>
      <c r="ND32" s="70">
        <f t="shared" si="69"/>
        <v>0</v>
      </c>
      <c r="NE32" s="172"/>
      <c r="NF32" s="172"/>
      <c r="NG32" s="172">
        <f t="shared" si="70"/>
        <v>0</v>
      </c>
      <c r="NH32" s="172">
        <f t="shared" si="71"/>
        <v>0</v>
      </c>
      <c r="NI32" s="172"/>
      <c r="NJ32" s="172"/>
      <c r="NK32" s="172">
        <f t="shared" si="72"/>
        <v>0</v>
      </c>
      <c r="NL32" s="172">
        <f t="shared" si="73"/>
        <v>0</v>
      </c>
      <c r="NM32" s="264"/>
      <c r="NN32" s="172"/>
      <c r="NO32" s="172">
        <f t="shared" si="74"/>
        <v>0</v>
      </c>
      <c r="NP32" s="172">
        <f t="shared" si="75"/>
        <v>0</v>
      </c>
      <c r="NQ32" s="303">
        <v>0</v>
      </c>
      <c r="NR32" s="303"/>
      <c r="NS32" s="270">
        <v>0</v>
      </c>
      <c r="NT32" s="270"/>
      <c r="NU32" s="270">
        <v>0</v>
      </c>
      <c r="NV32" s="270"/>
      <c r="NW32" s="270">
        <v>0</v>
      </c>
      <c r="NX32" s="270"/>
      <c r="NY32" s="270">
        <v>0</v>
      </c>
      <c r="NZ32" s="270"/>
      <c r="OA32" s="270">
        <v>0</v>
      </c>
      <c r="OB32" s="270"/>
      <c r="OC32" s="70">
        <f t="shared" si="76"/>
        <v>0</v>
      </c>
      <c r="OD32" s="70">
        <f t="shared" si="77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8"/>
        <v>0</v>
      </c>
      <c r="ON32" s="70">
        <f t="shared" si="79"/>
        <v>0</v>
      </c>
      <c r="OO32" s="372">
        <v>0</v>
      </c>
      <c r="OP32" s="270"/>
      <c r="OQ32" s="372">
        <v>0</v>
      </c>
      <c r="OR32" s="270"/>
      <c r="OS32" s="372">
        <v>0</v>
      </c>
      <c r="OT32" s="270"/>
      <c r="OU32" s="172">
        <f t="shared" si="80"/>
        <v>0</v>
      </c>
      <c r="OV32" s="172">
        <f t="shared" si="81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9">
        <v>115</v>
      </c>
      <c r="AL33" s="350">
        <v>34.5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115</v>
      </c>
      <c r="AV33" s="70">
        <f t="shared" si="2"/>
        <v>34.5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>
        <v>46</v>
      </c>
      <c r="BF33" s="74">
        <v>6.5503999999999998</v>
      </c>
      <c r="BG33" s="357">
        <v>8</v>
      </c>
      <c r="BH33" s="358">
        <v>1.1392</v>
      </c>
      <c r="BI33" s="357"/>
      <c r="BJ33" s="358"/>
      <c r="BK33" s="264">
        <v>6</v>
      </c>
      <c r="BL33" s="74">
        <v>0.85440000000000005</v>
      </c>
      <c r="BM33" s="74"/>
      <c r="BN33" s="74"/>
      <c r="BO33" s="74"/>
      <c r="BP33" s="74"/>
      <c r="BQ33" s="74"/>
      <c r="BR33" s="74"/>
      <c r="BS33" s="263">
        <f t="shared" si="19"/>
        <v>60</v>
      </c>
      <c r="BT33" s="74">
        <f t="shared" si="20"/>
        <v>8.5440000000000005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247.40625</v>
      </c>
      <c r="CR33" s="300"/>
      <c r="CS33" s="300"/>
      <c r="CT33" s="274"/>
      <c r="CU33" s="355">
        <v>18.556701030927837</v>
      </c>
      <c r="CV33" s="172"/>
      <c r="CW33" s="301">
        <v>63.814432989690722</v>
      </c>
      <c r="CX33" s="274"/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41.103092783505197</v>
      </c>
      <c r="DL33" s="345">
        <v>13.701030927835101</v>
      </c>
      <c r="DM33" s="373">
        <f t="shared" si="27"/>
        <v>41.103092783505197</v>
      </c>
      <c r="DN33" s="373">
        <f t="shared" si="27"/>
        <v>13.701030927835101</v>
      </c>
      <c r="DO33" s="345">
        <v>39.869999999999997</v>
      </c>
      <c r="DP33" s="345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8"/>
        <v>0</v>
      </c>
      <c r="ED33" s="74">
        <f t="shared" si="28"/>
        <v>0</v>
      </c>
      <c r="EE33" s="70"/>
      <c r="EF33" s="70"/>
      <c r="EG33" s="71">
        <v>41.24</v>
      </c>
      <c r="EH33" s="375">
        <v>10.31</v>
      </c>
      <c r="EI33" s="87">
        <v>257.73</v>
      </c>
      <c r="EJ33" s="87">
        <v>64.432500000000005</v>
      </c>
      <c r="EK33" s="74">
        <v>113.4</v>
      </c>
      <c r="EL33" s="279">
        <v>28.35</v>
      </c>
      <c r="EM33" s="267"/>
      <c r="EN33" s="267"/>
      <c r="EO33" s="267"/>
      <c r="EP33" s="267"/>
      <c r="EQ33" s="74">
        <f t="shared" si="29"/>
        <v>412.37</v>
      </c>
      <c r="ER33" s="74">
        <f t="shared" si="30"/>
        <v>103.0925</v>
      </c>
      <c r="ES33" s="172"/>
      <c r="ET33" s="172"/>
      <c r="EU33" s="280"/>
      <c r="EV33" s="280"/>
      <c r="EW33" s="70">
        <f t="shared" si="31"/>
        <v>0</v>
      </c>
      <c r="EX33" s="70">
        <f t="shared" si="32"/>
        <v>0</v>
      </c>
      <c r="EY33" s="74"/>
      <c r="EZ33" s="74"/>
      <c r="FA33" s="353">
        <v>45</v>
      </c>
      <c r="FB33" s="268"/>
      <c r="FC33" s="106">
        <v>40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3"/>
        <v>0</v>
      </c>
      <c r="FR33" s="74">
        <f t="shared" si="34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5"/>
        <v>0</v>
      </c>
      <c r="GH33" s="74">
        <f t="shared" si="36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7"/>
        <v>0</v>
      </c>
      <c r="HP33" s="74">
        <f t="shared" si="38"/>
        <v>0</v>
      </c>
      <c r="HQ33" s="298">
        <v>400</v>
      </c>
      <c r="HR33" s="67"/>
      <c r="HS33" s="298">
        <v>400</v>
      </c>
      <c r="HT33" s="74"/>
      <c r="HU33" s="74">
        <f t="shared" si="39"/>
        <v>400</v>
      </c>
      <c r="HV33" s="74">
        <f t="shared" si="40"/>
        <v>0</v>
      </c>
      <c r="HW33" s="74"/>
      <c r="HX33" s="74"/>
      <c r="HY33" s="303"/>
      <c r="HZ33" s="303"/>
      <c r="IA33" s="89"/>
      <c r="IB33" s="87"/>
      <c r="IC33" s="172">
        <v>6.8</v>
      </c>
      <c r="ID33" s="269">
        <v>1.7</v>
      </c>
      <c r="IE33" s="184"/>
      <c r="IF33" s="184"/>
      <c r="IG33" s="74">
        <f t="shared" si="41"/>
        <v>6.8</v>
      </c>
      <c r="IH33" s="74">
        <f t="shared" si="42"/>
        <v>1.7</v>
      </c>
      <c r="II33" s="74">
        <v>205</v>
      </c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205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/>
      <c r="JC33" s="67">
        <v>10.31</v>
      </c>
      <c r="JD33" s="67"/>
      <c r="JE33" s="347">
        <v>5.15</v>
      </c>
      <c r="JF33" s="347"/>
      <c r="JG33" s="74">
        <f t="shared" si="43"/>
        <v>25.770000000000003</v>
      </c>
      <c r="JH33" s="74">
        <f t="shared" si="44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2"/>
        <v>50.796300000000002</v>
      </c>
      <c r="JX33" s="74">
        <f t="shared" si="83"/>
        <v>10</v>
      </c>
      <c r="JY33" s="74"/>
      <c r="JZ33" s="74"/>
      <c r="KA33" s="67"/>
      <c r="KB33" s="67"/>
      <c r="KC33" s="74">
        <f t="shared" si="45"/>
        <v>0</v>
      </c>
      <c r="KD33" s="74">
        <f t="shared" si="46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7"/>
        <v>0</v>
      </c>
      <c r="KP33" s="70">
        <f t="shared" si="47"/>
        <v>0</v>
      </c>
      <c r="KQ33" s="263"/>
      <c r="KR33" s="70"/>
      <c r="KS33" s="70"/>
      <c r="KT33" s="70"/>
      <c r="KU33" s="114">
        <f t="shared" si="48"/>
        <v>0</v>
      </c>
      <c r="KV33" s="114">
        <f t="shared" si="49"/>
        <v>0</v>
      </c>
      <c r="KW33" s="70"/>
      <c r="KX33" s="70"/>
      <c r="KY33" s="70">
        <f t="shared" si="50"/>
        <v>0</v>
      </c>
      <c r="KZ33" s="70">
        <f t="shared" si="51"/>
        <v>0</v>
      </c>
      <c r="LA33" s="70"/>
      <c r="LB33" s="70"/>
      <c r="LC33" s="70"/>
      <c r="LD33" s="70"/>
      <c r="LE33" s="70">
        <f t="shared" si="52"/>
        <v>0</v>
      </c>
      <c r="LF33" s="70">
        <f t="shared" si="53"/>
        <v>0</v>
      </c>
      <c r="LG33" s="70"/>
      <c r="LH33" s="70"/>
      <c r="LI33" s="70">
        <f t="shared" si="54"/>
        <v>0</v>
      </c>
      <c r="LJ33" s="70">
        <f t="shared" si="55"/>
        <v>0</v>
      </c>
      <c r="LK33" s="67">
        <v>24.2</v>
      </c>
      <c r="LL33" s="269"/>
      <c r="LM33" s="75">
        <v>24.02</v>
      </c>
      <c r="LN33" s="368"/>
      <c r="LO33" s="75">
        <v>6.5750000000000002</v>
      </c>
      <c r="LP33" s="370"/>
      <c r="LQ33" s="130"/>
      <c r="LR33" s="271"/>
      <c r="LS33" s="271"/>
      <c r="LT33" s="271"/>
      <c r="LU33" s="70">
        <f t="shared" si="56"/>
        <v>54.795000000000002</v>
      </c>
      <c r="LV33" s="70">
        <f t="shared" si="57"/>
        <v>0</v>
      </c>
      <c r="LW33" s="130"/>
      <c r="LX33" s="70"/>
      <c r="LY33" s="70"/>
      <c r="LZ33" s="70"/>
      <c r="MA33" s="70">
        <f t="shared" si="58"/>
        <v>0</v>
      </c>
      <c r="MB33" s="70">
        <f t="shared" si="59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60"/>
        <v>0</v>
      </c>
      <c r="ML33" s="70">
        <f t="shared" si="61"/>
        <v>0</v>
      </c>
      <c r="MM33" s="371">
        <v>0</v>
      </c>
      <c r="MN33" s="371"/>
      <c r="MO33" s="371">
        <v>0</v>
      </c>
      <c r="MP33" s="371"/>
      <c r="MQ33" s="70">
        <f t="shared" si="62"/>
        <v>0</v>
      </c>
      <c r="MR33" s="70">
        <f t="shared" si="63"/>
        <v>0</v>
      </c>
      <c r="MS33" s="70"/>
      <c r="MT33" s="70"/>
      <c r="MU33" s="70">
        <f t="shared" si="64"/>
        <v>0</v>
      </c>
      <c r="MV33" s="70">
        <f t="shared" si="65"/>
        <v>0</v>
      </c>
      <c r="MW33" s="70"/>
      <c r="MX33" s="70"/>
      <c r="MY33" s="70">
        <f t="shared" si="66"/>
        <v>0</v>
      </c>
      <c r="MZ33" s="70">
        <f t="shared" si="67"/>
        <v>0</v>
      </c>
      <c r="NA33" s="305"/>
      <c r="NB33" s="344"/>
      <c r="NC33" s="70">
        <f t="shared" si="68"/>
        <v>0</v>
      </c>
      <c r="ND33" s="70">
        <f t="shared" si="69"/>
        <v>0</v>
      </c>
      <c r="NE33" s="172"/>
      <c r="NF33" s="172"/>
      <c r="NG33" s="172">
        <f t="shared" si="70"/>
        <v>0</v>
      </c>
      <c r="NH33" s="172">
        <f t="shared" si="71"/>
        <v>0</v>
      </c>
      <c r="NI33" s="172"/>
      <c r="NJ33" s="172"/>
      <c r="NK33" s="172">
        <f t="shared" si="72"/>
        <v>0</v>
      </c>
      <c r="NL33" s="172">
        <f t="shared" si="73"/>
        <v>0</v>
      </c>
      <c r="NM33" s="264"/>
      <c r="NN33" s="172"/>
      <c r="NO33" s="172">
        <f t="shared" si="74"/>
        <v>0</v>
      </c>
      <c r="NP33" s="172">
        <f t="shared" si="75"/>
        <v>0</v>
      </c>
      <c r="NQ33" s="303">
        <v>0</v>
      </c>
      <c r="NR33" s="303"/>
      <c r="NS33" s="270">
        <v>0</v>
      </c>
      <c r="NT33" s="270"/>
      <c r="NU33" s="270">
        <v>0</v>
      </c>
      <c r="NV33" s="270"/>
      <c r="NW33" s="270">
        <v>0</v>
      </c>
      <c r="NX33" s="270"/>
      <c r="NY33" s="270">
        <v>0</v>
      </c>
      <c r="NZ33" s="270"/>
      <c r="OA33" s="270">
        <v>0</v>
      </c>
      <c r="OB33" s="270"/>
      <c r="OC33" s="70">
        <f t="shared" si="76"/>
        <v>0</v>
      </c>
      <c r="OD33" s="70">
        <f t="shared" si="77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8"/>
        <v>0</v>
      </c>
      <c r="ON33" s="70">
        <f t="shared" si="79"/>
        <v>0</v>
      </c>
      <c r="OO33" s="372">
        <v>0</v>
      </c>
      <c r="OP33" s="270"/>
      <c r="OQ33" s="372">
        <v>0</v>
      </c>
      <c r="OR33" s="270"/>
      <c r="OS33" s="372">
        <v>0</v>
      </c>
      <c r="OT33" s="270"/>
      <c r="OU33" s="172">
        <f t="shared" si="80"/>
        <v>0</v>
      </c>
      <c r="OV33" s="172">
        <f t="shared" si="81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9">
        <v>115</v>
      </c>
      <c r="AL34" s="350">
        <v>34.5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115</v>
      </c>
      <c r="AV34" s="70">
        <f t="shared" si="2"/>
        <v>34.5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>
        <v>46</v>
      </c>
      <c r="BF34" s="74">
        <v>6.5503999999999998</v>
      </c>
      <c r="BG34" s="357">
        <v>8</v>
      </c>
      <c r="BH34" s="358">
        <v>1.1392</v>
      </c>
      <c r="BI34" s="357"/>
      <c r="BJ34" s="358"/>
      <c r="BK34" s="264">
        <v>6</v>
      </c>
      <c r="BL34" s="74">
        <v>0.85440000000000005</v>
      </c>
      <c r="BM34" s="74"/>
      <c r="BN34" s="74"/>
      <c r="BO34" s="74"/>
      <c r="BP34" s="74"/>
      <c r="BQ34" s="74"/>
      <c r="BR34" s="74"/>
      <c r="BS34" s="263">
        <f t="shared" si="19"/>
        <v>60</v>
      </c>
      <c r="BT34" s="74">
        <f t="shared" si="20"/>
        <v>8.5440000000000005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247.40625</v>
      </c>
      <c r="CR34" s="300"/>
      <c r="CS34" s="300"/>
      <c r="CT34" s="274"/>
      <c r="CU34" s="355">
        <v>18.556701030927837</v>
      </c>
      <c r="CV34" s="172"/>
      <c r="CW34" s="301">
        <v>63.814432989690722</v>
      </c>
      <c r="CX34" s="274"/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41.103092783505197</v>
      </c>
      <c r="DL34" s="345">
        <v>13.701030927835101</v>
      </c>
      <c r="DM34" s="373">
        <f t="shared" si="27"/>
        <v>41.103092783505197</v>
      </c>
      <c r="DN34" s="373">
        <f t="shared" si="27"/>
        <v>13.701030927835101</v>
      </c>
      <c r="DO34" s="345">
        <v>39.869999999999997</v>
      </c>
      <c r="DP34" s="345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8"/>
        <v>0</v>
      </c>
      <c r="ED34" s="74">
        <f t="shared" si="28"/>
        <v>0</v>
      </c>
      <c r="EE34" s="70"/>
      <c r="EF34" s="70"/>
      <c r="EG34" s="71">
        <v>41.24</v>
      </c>
      <c r="EH34" s="375">
        <v>10.31</v>
      </c>
      <c r="EI34" s="87">
        <v>257.73</v>
      </c>
      <c r="EJ34" s="87">
        <v>64.432500000000005</v>
      </c>
      <c r="EK34" s="74">
        <v>113.4</v>
      </c>
      <c r="EL34" s="279">
        <v>28.35</v>
      </c>
      <c r="EM34" s="267"/>
      <c r="EN34" s="267"/>
      <c r="EO34" s="267"/>
      <c r="EP34" s="267"/>
      <c r="EQ34" s="74">
        <f t="shared" si="29"/>
        <v>412.37</v>
      </c>
      <c r="ER34" s="74">
        <f t="shared" si="30"/>
        <v>103.0925</v>
      </c>
      <c r="ES34" s="172"/>
      <c r="ET34" s="172"/>
      <c r="EU34" s="280"/>
      <c r="EV34" s="280"/>
      <c r="EW34" s="70">
        <f t="shared" si="31"/>
        <v>0</v>
      </c>
      <c r="EX34" s="70">
        <f t="shared" si="32"/>
        <v>0</v>
      </c>
      <c r="EY34" s="74"/>
      <c r="EZ34" s="74"/>
      <c r="FA34" s="353">
        <v>45</v>
      </c>
      <c r="FB34" s="268"/>
      <c r="FC34" s="106">
        <v>40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3"/>
        <v>0</v>
      </c>
      <c r="FR34" s="74">
        <f t="shared" si="34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5"/>
        <v>0</v>
      </c>
      <c r="GH34" s="74">
        <f t="shared" si="36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7"/>
        <v>0</v>
      </c>
      <c r="HP34" s="74">
        <f t="shared" si="38"/>
        <v>0</v>
      </c>
      <c r="HQ34" s="298">
        <v>400</v>
      </c>
      <c r="HR34" s="67"/>
      <c r="HS34" s="298">
        <v>400</v>
      </c>
      <c r="HT34" s="74"/>
      <c r="HU34" s="74">
        <f t="shared" si="39"/>
        <v>400</v>
      </c>
      <c r="HV34" s="74">
        <f t="shared" si="40"/>
        <v>0</v>
      </c>
      <c r="HW34" s="74"/>
      <c r="HX34" s="74"/>
      <c r="HY34" s="303"/>
      <c r="HZ34" s="303"/>
      <c r="IA34" s="89"/>
      <c r="IB34" s="87"/>
      <c r="IC34" s="172">
        <v>6.8</v>
      </c>
      <c r="ID34" s="269">
        <v>1.7</v>
      </c>
      <c r="IE34" s="184"/>
      <c r="IF34" s="184"/>
      <c r="IG34" s="74">
        <f t="shared" si="41"/>
        <v>6.8</v>
      </c>
      <c r="IH34" s="74">
        <f t="shared" si="42"/>
        <v>1.7</v>
      </c>
      <c r="II34" s="74">
        <v>205</v>
      </c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205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/>
      <c r="JC34" s="67">
        <v>10.31</v>
      </c>
      <c r="JD34" s="67"/>
      <c r="JE34" s="347">
        <v>5.15</v>
      </c>
      <c r="JF34" s="347"/>
      <c r="JG34" s="74">
        <f t="shared" si="43"/>
        <v>25.770000000000003</v>
      </c>
      <c r="JH34" s="74">
        <f t="shared" si="44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2"/>
        <v>50.796300000000002</v>
      </c>
      <c r="JX34" s="74">
        <f t="shared" si="83"/>
        <v>10</v>
      </c>
      <c r="JY34" s="74"/>
      <c r="JZ34" s="74"/>
      <c r="KA34" s="67"/>
      <c r="KB34" s="67"/>
      <c r="KC34" s="74">
        <f t="shared" si="45"/>
        <v>0</v>
      </c>
      <c r="KD34" s="74">
        <f t="shared" si="46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7"/>
        <v>0</v>
      </c>
      <c r="KP34" s="70">
        <f t="shared" si="47"/>
        <v>0</v>
      </c>
      <c r="KQ34" s="263"/>
      <c r="KR34" s="70"/>
      <c r="KS34" s="70"/>
      <c r="KT34" s="70"/>
      <c r="KU34" s="114">
        <f t="shared" si="48"/>
        <v>0</v>
      </c>
      <c r="KV34" s="114">
        <f t="shared" si="49"/>
        <v>0</v>
      </c>
      <c r="KW34" s="70"/>
      <c r="KX34" s="70"/>
      <c r="KY34" s="70">
        <f t="shared" si="50"/>
        <v>0</v>
      </c>
      <c r="KZ34" s="70">
        <f t="shared" si="51"/>
        <v>0</v>
      </c>
      <c r="LA34" s="70"/>
      <c r="LB34" s="70"/>
      <c r="LC34" s="70"/>
      <c r="LD34" s="70"/>
      <c r="LE34" s="70">
        <f t="shared" si="52"/>
        <v>0</v>
      </c>
      <c r="LF34" s="70">
        <f t="shared" si="53"/>
        <v>0</v>
      </c>
      <c r="LG34" s="70"/>
      <c r="LH34" s="70"/>
      <c r="LI34" s="70">
        <f t="shared" si="54"/>
        <v>0</v>
      </c>
      <c r="LJ34" s="70">
        <f t="shared" si="55"/>
        <v>0</v>
      </c>
      <c r="LK34" s="67">
        <v>24.2</v>
      </c>
      <c r="LL34" s="269"/>
      <c r="LM34" s="75">
        <v>24.02</v>
      </c>
      <c r="LN34" s="368"/>
      <c r="LO34" s="75">
        <v>6.5750000000000002</v>
      </c>
      <c r="LP34" s="370"/>
      <c r="LQ34" s="130"/>
      <c r="LR34" s="271"/>
      <c r="LS34" s="271"/>
      <c r="LT34" s="271"/>
      <c r="LU34" s="70">
        <f t="shared" si="56"/>
        <v>54.795000000000002</v>
      </c>
      <c r="LV34" s="70">
        <f t="shared" si="57"/>
        <v>0</v>
      </c>
      <c r="LW34" s="130"/>
      <c r="LX34" s="70"/>
      <c r="LY34" s="70"/>
      <c r="LZ34" s="70"/>
      <c r="MA34" s="70">
        <f t="shared" si="58"/>
        <v>0</v>
      </c>
      <c r="MB34" s="70">
        <f t="shared" si="59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60"/>
        <v>0</v>
      </c>
      <c r="ML34" s="70">
        <f t="shared" si="61"/>
        <v>0</v>
      </c>
      <c r="MM34" s="371">
        <v>4.0247999999999999E-2</v>
      </c>
      <c r="MN34" s="371"/>
      <c r="MO34" s="371">
        <v>2.6832000000000002E-2</v>
      </c>
      <c r="MP34" s="371"/>
      <c r="MQ34" s="70">
        <f t="shared" si="62"/>
        <v>6.7080000000000001E-2</v>
      </c>
      <c r="MR34" s="70">
        <f t="shared" si="63"/>
        <v>0</v>
      </c>
      <c r="MS34" s="70"/>
      <c r="MT34" s="70"/>
      <c r="MU34" s="70">
        <f t="shared" si="64"/>
        <v>0</v>
      </c>
      <c r="MV34" s="70">
        <f t="shared" si="65"/>
        <v>0</v>
      </c>
      <c r="MW34" s="70"/>
      <c r="MX34" s="70"/>
      <c r="MY34" s="70">
        <f t="shared" si="66"/>
        <v>0</v>
      </c>
      <c r="MZ34" s="70">
        <f t="shared" si="67"/>
        <v>0</v>
      </c>
      <c r="NA34" s="305"/>
      <c r="NB34" s="344"/>
      <c r="NC34" s="70">
        <f t="shared" si="68"/>
        <v>0</v>
      </c>
      <c r="ND34" s="70">
        <f t="shared" si="69"/>
        <v>0</v>
      </c>
      <c r="NE34" s="172"/>
      <c r="NF34" s="172"/>
      <c r="NG34" s="172">
        <f t="shared" si="70"/>
        <v>0</v>
      </c>
      <c r="NH34" s="172">
        <f t="shared" si="71"/>
        <v>0</v>
      </c>
      <c r="NI34" s="172"/>
      <c r="NJ34" s="172"/>
      <c r="NK34" s="172">
        <f t="shared" si="72"/>
        <v>0</v>
      </c>
      <c r="NL34" s="172">
        <f t="shared" si="73"/>
        <v>0</v>
      </c>
      <c r="NM34" s="264"/>
      <c r="NN34" s="172"/>
      <c r="NO34" s="172">
        <f t="shared" si="74"/>
        <v>0</v>
      </c>
      <c r="NP34" s="172">
        <f t="shared" si="75"/>
        <v>0</v>
      </c>
      <c r="NQ34" s="303">
        <v>0</v>
      </c>
      <c r="NR34" s="303"/>
      <c r="NS34" s="270">
        <v>0</v>
      </c>
      <c r="NT34" s="270"/>
      <c r="NU34" s="270">
        <v>0</v>
      </c>
      <c r="NV34" s="270"/>
      <c r="NW34" s="270">
        <v>0</v>
      </c>
      <c r="NX34" s="270"/>
      <c r="NY34" s="270">
        <v>0</v>
      </c>
      <c r="NZ34" s="270"/>
      <c r="OA34" s="270">
        <v>0</v>
      </c>
      <c r="OB34" s="270"/>
      <c r="OC34" s="70">
        <f t="shared" si="76"/>
        <v>0</v>
      </c>
      <c r="OD34" s="70">
        <f t="shared" si="77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8"/>
        <v>0</v>
      </c>
      <c r="ON34" s="70">
        <f t="shared" si="79"/>
        <v>0</v>
      </c>
      <c r="OO34" s="372">
        <v>0</v>
      </c>
      <c r="OP34" s="270"/>
      <c r="OQ34" s="372">
        <v>0</v>
      </c>
      <c r="OR34" s="270"/>
      <c r="OS34" s="372">
        <v>0</v>
      </c>
      <c r="OT34" s="270"/>
      <c r="OU34" s="172">
        <f t="shared" si="80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9">
        <v>115</v>
      </c>
      <c r="AL35" s="350">
        <v>34.5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115</v>
      </c>
      <c r="AV35" s="70">
        <f t="shared" si="2"/>
        <v>34.5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>
        <v>46</v>
      </c>
      <c r="BF35" s="74">
        <v>6.5503999999999998</v>
      </c>
      <c r="BG35" s="357">
        <v>8</v>
      </c>
      <c r="BH35" s="358">
        <v>1.1392</v>
      </c>
      <c r="BI35" s="357"/>
      <c r="BJ35" s="358"/>
      <c r="BK35" s="264">
        <v>6</v>
      </c>
      <c r="BL35" s="74">
        <v>0.85440000000000005</v>
      </c>
      <c r="BM35" s="74"/>
      <c r="BN35" s="74"/>
      <c r="BO35" s="74"/>
      <c r="BP35" s="74"/>
      <c r="BQ35" s="74"/>
      <c r="BR35" s="74"/>
      <c r="BS35" s="263">
        <f t="shared" si="19"/>
        <v>60</v>
      </c>
      <c r="BT35" s="74">
        <f t="shared" si="20"/>
        <v>8.5440000000000005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247.40625</v>
      </c>
      <c r="CR35" s="300"/>
      <c r="CS35" s="300"/>
      <c r="CT35" s="274"/>
      <c r="CU35" s="355">
        <v>18.556701030927837</v>
      </c>
      <c r="CV35" s="172"/>
      <c r="CW35" s="301">
        <v>63.814432989690722</v>
      </c>
      <c r="CX35" s="274"/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41.103092783505197</v>
      </c>
      <c r="DL35" s="345">
        <v>13.701030927835101</v>
      </c>
      <c r="DM35" s="373">
        <f t="shared" si="27"/>
        <v>41.103092783505197</v>
      </c>
      <c r="DN35" s="373">
        <f t="shared" si="27"/>
        <v>13.701030927835101</v>
      </c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8"/>
        <v>0</v>
      </c>
      <c r="ED35" s="74">
        <f t="shared" si="28"/>
        <v>0</v>
      </c>
      <c r="EE35" s="70"/>
      <c r="EF35" s="70"/>
      <c r="EG35" s="71">
        <v>41.24</v>
      </c>
      <c r="EH35" s="375">
        <v>10.31</v>
      </c>
      <c r="EI35" s="87">
        <v>257.73</v>
      </c>
      <c r="EJ35" s="87">
        <v>64.432500000000005</v>
      </c>
      <c r="EK35" s="74">
        <v>113.4</v>
      </c>
      <c r="EL35" s="279">
        <v>28.35</v>
      </c>
      <c r="EM35" s="267"/>
      <c r="EN35" s="267"/>
      <c r="EO35" s="267"/>
      <c r="EP35" s="267"/>
      <c r="EQ35" s="74">
        <f t="shared" si="29"/>
        <v>412.37</v>
      </c>
      <c r="ER35" s="74">
        <f t="shared" si="30"/>
        <v>103.0925</v>
      </c>
      <c r="ES35" s="172"/>
      <c r="ET35" s="172"/>
      <c r="EU35" s="280"/>
      <c r="EV35" s="280"/>
      <c r="EW35" s="70">
        <f t="shared" si="31"/>
        <v>0</v>
      </c>
      <c r="EX35" s="70">
        <f t="shared" si="32"/>
        <v>0</v>
      </c>
      <c r="EY35" s="74"/>
      <c r="EZ35" s="74"/>
      <c r="FA35" s="353">
        <v>45</v>
      </c>
      <c r="FB35" s="268"/>
      <c r="FC35" s="106">
        <v>40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3"/>
        <v>0</v>
      </c>
      <c r="FR35" s="74">
        <f t="shared" si="34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5"/>
        <v>0</v>
      </c>
      <c r="GH35" s="74">
        <f t="shared" si="36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7"/>
        <v>0</v>
      </c>
      <c r="HP35" s="74">
        <f t="shared" si="38"/>
        <v>0</v>
      </c>
      <c r="HQ35" s="298">
        <v>400</v>
      </c>
      <c r="HR35" s="67"/>
      <c r="HS35" s="298">
        <v>400</v>
      </c>
      <c r="HT35" s="74"/>
      <c r="HU35" s="74">
        <f t="shared" si="39"/>
        <v>400</v>
      </c>
      <c r="HV35" s="74">
        <f t="shared" si="40"/>
        <v>0</v>
      </c>
      <c r="HW35" s="74"/>
      <c r="HX35" s="74"/>
      <c r="HY35" s="288"/>
      <c r="HZ35" s="288"/>
      <c r="IA35" s="89"/>
      <c r="IB35" s="87"/>
      <c r="IC35" s="172">
        <v>6.8</v>
      </c>
      <c r="ID35" s="269">
        <v>1.7</v>
      </c>
      <c r="IE35" s="184"/>
      <c r="IF35" s="184"/>
      <c r="IG35" s="74">
        <f t="shared" si="41"/>
        <v>6.8</v>
      </c>
      <c r="IH35" s="74">
        <f t="shared" si="42"/>
        <v>1.7</v>
      </c>
      <c r="II35" s="74">
        <v>205</v>
      </c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205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/>
      <c r="JC35" s="67">
        <v>0</v>
      </c>
      <c r="JD35" s="67"/>
      <c r="JE35" s="347">
        <v>5.15</v>
      </c>
      <c r="JF35" s="347"/>
      <c r="JG35" s="74">
        <f t="shared" si="43"/>
        <v>15.46</v>
      </c>
      <c r="JH35" s="74">
        <f t="shared" si="44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2"/>
        <v>50.796300000000002</v>
      </c>
      <c r="JX35" s="74">
        <f t="shared" si="83"/>
        <v>10</v>
      </c>
      <c r="JY35" s="74"/>
      <c r="JZ35" s="74"/>
      <c r="KA35" s="67"/>
      <c r="KB35" s="67"/>
      <c r="KC35" s="74">
        <f t="shared" si="45"/>
        <v>0</v>
      </c>
      <c r="KD35" s="74">
        <f t="shared" si="46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7"/>
        <v>0</v>
      </c>
      <c r="KP35" s="70">
        <f t="shared" si="47"/>
        <v>0</v>
      </c>
      <c r="KQ35" s="263"/>
      <c r="KR35" s="70"/>
      <c r="KS35" s="70"/>
      <c r="KT35" s="70"/>
      <c r="KU35" s="114">
        <f t="shared" si="48"/>
        <v>0</v>
      </c>
      <c r="KV35" s="114">
        <f t="shared" si="49"/>
        <v>0</v>
      </c>
      <c r="KW35" s="70"/>
      <c r="KX35" s="70"/>
      <c r="KY35" s="70">
        <f t="shared" si="50"/>
        <v>0</v>
      </c>
      <c r="KZ35" s="70">
        <f t="shared" si="51"/>
        <v>0</v>
      </c>
      <c r="LA35" s="70"/>
      <c r="LB35" s="70"/>
      <c r="LC35" s="70"/>
      <c r="LD35" s="70"/>
      <c r="LE35" s="70">
        <f t="shared" si="52"/>
        <v>0</v>
      </c>
      <c r="LF35" s="70">
        <f t="shared" si="53"/>
        <v>0</v>
      </c>
      <c r="LG35" s="70"/>
      <c r="LH35" s="70"/>
      <c r="LI35" s="70">
        <f t="shared" si="54"/>
        <v>0</v>
      </c>
      <c r="LJ35" s="70">
        <f t="shared" si="55"/>
        <v>0</v>
      </c>
      <c r="LK35" s="67">
        <v>24.2</v>
      </c>
      <c r="LL35" s="269"/>
      <c r="LM35" s="75">
        <v>24.02</v>
      </c>
      <c r="LN35" s="368"/>
      <c r="LO35" s="75">
        <v>6.5750000000000002</v>
      </c>
      <c r="LP35" s="370"/>
      <c r="LQ35" s="130"/>
      <c r="LR35" s="271"/>
      <c r="LS35" s="271"/>
      <c r="LT35" s="271"/>
      <c r="LU35" s="70">
        <f t="shared" si="56"/>
        <v>54.795000000000002</v>
      </c>
      <c r="LV35" s="70">
        <f t="shared" si="57"/>
        <v>0</v>
      </c>
      <c r="LW35" s="130"/>
      <c r="LX35" s="70"/>
      <c r="LY35" s="70"/>
      <c r="LZ35" s="70"/>
      <c r="MA35" s="70">
        <f t="shared" si="58"/>
        <v>0</v>
      </c>
      <c r="MB35" s="70">
        <f t="shared" si="59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60"/>
        <v>0</v>
      </c>
      <c r="ML35" s="70">
        <f t="shared" si="61"/>
        <v>0</v>
      </c>
      <c r="MM35" s="371">
        <v>0.39783599999999991</v>
      </c>
      <c r="MN35" s="371"/>
      <c r="MO35" s="371">
        <v>0.26522399999999996</v>
      </c>
      <c r="MP35" s="371"/>
      <c r="MQ35" s="70">
        <f t="shared" si="62"/>
        <v>0.66305999999999987</v>
      </c>
      <c r="MR35" s="70">
        <f t="shared" si="63"/>
        <v>0</v>
      </c>
      <c r="MS35" s="70"/>
      <c r="MT35" s="70"/>
      <c r="MU35" s="70">
        <f t="shared" si="64"/>
        <v>0</v>
      </c>
      <c r="MV35" s="70">
        <f t="shared" si="65"/>
        <v>0</v>
      </c>
      <c r="MW35" s="70"/>
      <c r="MX35" s="70"/>
      <c r="MY35" s="70">
        <f t="shared" si="66"/>
        <v>0</v>
      </c>
      <c r="MZ35" s="70">
        <f t="shared" si="67"/>
        <v>0</v>
      </c>
      <c r="NA35" s="305"/>
      <c r="NB35" s="344"/>
      <c r="NC35" s="70">
        <f t="shared" si="68"/>
        <v>0</v>
      </c>
      <c r="ND35" s="70">
        <f t="shared" si="69"/>
        <v>0</v>
      </c>
      <c r="NE35" s="172"/>
      <c r="NF35" s="172"/>
      <c r="NG35" s="172">
        <f t="shared" si="70"/>
        <v>0</v>
      </c>
      <c r="NH35" s="172">
        <f t="shared" si="71"/>
        <v>0</v>
      </c>
      <c r="NI35" s="172"/>
      <c r="NJ35" s="172"/>
      <c r="NK35" s="172">
        <f t="shared" si="72"/>
        <v>0</v>
      </c>
      <c r="NL35" s="172">
        <f t="shared" si="73"/>
        <v>0</v>
      </c>
      <c r="NM35" s="264"/>
      <c r="NN35" s="172"/>
      <c r="NO35" s="172">
        <f t="shared" si="74"/>
        <v>0</v>
      </c>
      <c r="NP35" s="172">
        <f t="shared" si="75"/>
        <v>0</v>
      </c>
      <c r="NQ35" s="303">
        <v>0.09</v>
      </c>
      <c r="NR35" s="303"/>
      <c r="NS35" s="270">
        <v>0</v>
      </c>
      <c r="NT35" s="270"/>
      <c r="NU35" s="270">
        <v>0</v>
      </c>
      <c r="NV35" s="270"/>
      <c r="NW35" s="270">
        <v>0</v>
      </c>
      <c r="NX35" s="270"/>
      <c r="NY35" s="270">
        <v>0</v>
      </c>
      <c r="NZ35" s="270"/>
      <c r="OA35" s="270">
        <v>0</v>
      </c>
      <c r="OB35" s="270"/>
      <c r="OC35" s="70">
        <f t="shared" si="76"/>
        <v>0.09</v>
      </c>
      <c r="OD35" s="70">
        <f t="shared" si="77"/>
        <v>0</v>
      </c>
      <c r="OE35" s="70">
        <v>0.6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8"/>
        <v>0.6</v>
      </c>
      <c r="ON35" s="70">
        <f t="shared" si="79"/>
        <v>0</v>
      </c>
      <c r="OO35" s="372">
        <v>0.24</v>
      </c>
      <c r="OP35" s="270"/>
      <c r="OQ35" s="372">
        <v>7.0000000000000007E-2</v>
      </c>
      <c r="OR35" s="270"/>
      <c r="OS35" s="372">
        <v>7.0000000000000007E-2</v>
      </c>
      <c r="OT35" s="270"/>
      <c r="OU35" s="172">
        <f t="shared" si="80"/>
        <v>0.31</v>
      </c>
      <c r="OV35" s="172">
        <f t="shared" si="81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9">
        <v>115</v>
      </c>
      <c r="AL36" s="350">
        <v>34.5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115</v>
      </c>
      <c r="AV36" s="70">
        <f t="shared" si="2"/>
        <v>34.5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>
        <v>46</v>
      </c>
      <c r="BF36" s="74">
        <v>6.5503999999999998</v>
      </c>
      <c r="BG36" s="357">
        <v>8</v>
      </c>
      <c r="BH36" s="358">
        <v>1.1392</v>
      </c>
      <c r="BI36" s="357"/>
      <c r="BJ36" s="358"/>
      <c r="BK36" s="264">
        <v>6</v>
      </c>
      <c r="BL36" s="74">
        <v>0.85440000000000005</v>
      </c>
      <c r="BM36" s="74"/>
      <c r="BN36" s="74"/>
      <c r="BO36" s="74"/>
      <c r="BP36" s="74"/>
      <c r="BQ36" s="74"/>
      <c r="BR36" s="74"/>
      <c r="BS36" s="263">
        <f t="shared" si="19"/>
        <v>60</v>
      </c>
      <c r="BT36" s="74">
        <f t="shared" si="20"/>
        <v>8.5440000000000005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247.40625</v>
      </c>
      <c r="CR36" s="300"/>
      <c r="CS36" s="300"/>
      <c r="CT36" s="274"/>
      <c r="CU36" s="355">
        <v>18.556701030927837</v>
      </c>
      <c r="CV36" s="172"/>
      <c r="CW36" s="301">
        <v>63.814432989690722</v>
      </c>
      <c r="CX36" s="274"/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41.103092783505197</v>
      </c>
      <c r="DL36" s="345">
        <v>13.701030927835101</v>
      </c>
      <c r="DM36" s="373">
        <f t="shared" si="27"/>
        <v>41.103092783505197</v>
      </c>
      <c r="DN36" s="373">
        <f t="shared" si="27"/>
        <v>13.701030927835101</v>
      </c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8"/>
        <v>0</v>
      </c>
      <c r="ED36" s="74">
        <f t="shared" si="28"/>
        <v>0</v>
      </c>
      <c r="EE36" s="70"/>
      <c r="EF36" s="70"/>
      <c r="EG36" s="71">
        <v>41.24</v>
      </c>
      <c r="EH36" s="375">
        <v>10.31</v>
      </c>
      <c r="EI36" s="87">
        <v>257.73</v>
      </c>
      <c r="EJ36" s="87">
        <v>64.432500000000005</v>
      </c>
      <c r="EK36" s="74">
        <v>113.4</v>
      </c>
      <c r="EL36" s="279">
        <v>28.35</v>
      </c>
      <c r="EM36" s="267"/>
      <c r="EN36" s="267"/>
      <c r="EO36" s="267"/>
      <c r="EP36" s="267"/>
      <c r="EQ36" s="74">
        <f t="shared" si="29"/>
        <v>412.37</v>
      </c>
      <c r="ER36" s="74">
        <f t="shared" si="30"/>
        <v>103.0925</v>
      </c>
      <c r="ES36" s="172"/>
      <c r="ET36" s="172"/>
      <c r="EU36" s="280"/>
      <c r="EV36" s="280"/>
      <c r="EW36" s="70">
        <f t="shared" si="31"/>
        <v>0</v>
      </c>
      <c r="EX36" s="70">
        <f t="shared" si="32"/>
        <v>0</v>
      </c>
      <c r="EY36" s="74"/>
      <c r="EZ36" s="74"/>
      <c r="FA36" s="353">
        <v>45</v>
      </c>
      <c r="FB36" s="268"/>
      <c r="FC36" s="106">
        <v>40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3"/>
        <v>0</v>
      </c>
      <c r="FR36" s="74">
        <f t="shared" si="34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5"/>
        <v>0</v>
      </c>
      <c r="GH36" s="74">
        <f t="shared" si="36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7"/>
        <v>0</v>
      </c>
      <c r="HP36" s="74">
        <f t="shared" si="38"/>
        <v>0</v>
      </c>
      <c r="HQ36" s="298">
        <v>400</v>
      </c>
      <c r="HR36" s="67"/>
      <c r="HS36" s="298">
        <v>400</v>
      </c>
      <c r="HT36" s="74"/>
      <c r="HU36" s="74">
        <f t="shared" si="39"/>
        <v>400</v>
      </c>
      <c r="HV36" s="74">
        <f t="shared" si="40"/>
        <v>0</v>
      </c>
      <c r="HW36" s="74"/>
      <c r="HX36" s="74"/>
      <c r="HY36" s="303"/>
      <c r="HZ36" s="303"/>
      <c r="IA36" s="89"/>
      <c r="IB36" s="87"/>
      <c r="IC36" s="172">
        <v>6.8</v>
      </c>
      <c r="ID36" s="269">
        <v>1.7</v>
      </c>
      <c r="IE36" s="184"/>
      <c r="IF36" s="184"/>
      <c r="IG36" s="74">
        <f t="shared" si="41"/>
        <v>6.8</v>
      </c>
      <c r="IH36" s="74">
        <f t="shared" si="42"/>
        <v>1.7</v>
      </c>
      <c r="II36" s="74">
        <v>205</v>
      </c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205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/>
      <c r="JC36" s="67">
        <v>0</v>
      </c>
      <c r="JD36" s="67"/>
      <c r="JE36" s="347">
        <v>5.15</v>
      </c>
      <c r="JF36" s="347"/>
      <c r="JG36" s="74">
        <f t="shared" si="43"/>
        <v>15.46</v>
      </c>
      <c r="JH36" s="74">
        <f t="shared" si="44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2"/>
        <v>50.796300000000002</v>
      </c>
      <c r="JX36" s="74">
        <f t="shared" si="83"/>
        <v>10</v>
      </c>
      <c r="JY36" s="74"/>
      <c r="JZ36" s="74"/>
      <c r="KA36" s="67"/>
      <c r="KB36" s="67"/>
      <c r="KC36" s="74">
        <f t="shared" si="45"/>
        <v>0</v>
      </c>
      <c r="KD36" s="74">
        <f t="shared" si="46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7"/>
        <v>0</v>
      </c>
      <c r="KP36" s="70">
        <f t="shared" si="47"/>
        <v>0</v>
      </c>
      <c r="KQ36" s="263"/>
      <c r="KR36" s="70"/>
      <c r="KS36" s="70"/>
      <c r="KT36" s="70"/>
      <c r="KU36" s="114">
        <f t="shared" si="48"/>
        <v>0</v>
      </c>
      <c r="KV36" s="114">
        <f t="shared" si="49"/>
        <v>0</v>
      </c>
      <c r="KW36" s="70"/>
      <c r="KX36" s="70"/>
      <c r="KY36" s="70">
        <f t="shared" si="50"/>
        <v>0</v>
      </c>
      <c r="KZ36" s="70">
        <f t="shared" si="51"/>
        <v>0</v>
      </c>
      <c r="LA36" s="70"/>
      <c r="LB36" s="70"/>
      <c r="LC36" s="70"/>
      <c r="LD36" s="70"/>
      <c r="LE36" s="70">
        <f t="shared" si="52"/>
        <v>0</v>
      </c>
      <c r="LF36" s="70">
        <f t="shared" si="53"/>
        <v>0</v>
      </c>
      <c r="LG36" s="70"/>
      <c r="LH36" s="70"/>
      <c r="LI36" s="70">
        <f t="shared" si="54"/>
        <v>0</v>
      </c>
      <c r="LJ36" s="70">
        <f t="shared" si="55"/>
        <v>0</v>
      </c>
      <c r="LK36" s="67">
        <v>24.2</v>
      </c>
      <c r="LL36" s="269"/>
      <c r="LM36" s="75">
        <v>24.02</v>
      </c>
      <c r="LN36" s="368"/>
      <c r="LO36" s="75">
        <v>6.5750000000000002</v>
      </c>
      <c r="LP36" s="370"/>
      <c r="LQ36" s="130"/>
      <c r="LR36" s="271"/>
      <c r="LS36" s="271"/>
      <c r="LT36" s="271"/>
      <c r="LU36" s="70">
        <f t="shared" si="56"/>
        <v>54.795000000000002</v>
      </c>
      <c r="LV36" s="70">
        <f t="shared" si="57"/>
        <v>0</v>
      </c>
      <c r="LW36" s="130"/>
      <c r="LX36" s="70"/>
      <c r="LY36" s="70"/>
      <c r="LZ36" s="70"/>
      <c r="MA36" s="70">
        <f t="shared" si="58"/>
        <v>0</v>
      </c>
      <c r="MB36" s="70">
        <f t="shared" si="59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60"/>
        <v>0</v>
      </c>
      <c r="ML36" s="70">
        <f t="shared" si="61"/>
        <v>0</v>
      </c>
      <c r="MM36" s="371">
        <v>0.88081200000000004</v>
      </c>
      <c r="MN36" s="371"/>
      <c r="MO36" s="371">
        <v>0.58720800000000006</v>
      </c>
      <c r="MP36" s="371"/>
      <c r="MQ36" s="70">
        <f t="shared" si="62"/>
        <v>1.4680200000000001</v>
      </c>
      <c r="MR36" s="70">
        <f t="shared" si="63"/>
        <v>0</v>
      </c>
      <c r="MS36" s="70"/>
      <c r="MT36" s="70"/>
      <c r="MU36" s="70">
        <f t="shared" si="64"/>
        <v>0</v>
      </c>
      <c r="MV36" s="70">
        <f t="shared" si="65"/>
        <v>0</v>
      </c>
      <c r="MW36" s="70"/>
      <c r="MX36" s="70"/>
      <c r="MY36" s="70">
        <f t="shared" si="66"/>
        <v>0</v>
      </c>
      <c r="MZ36" s="70">
        <f t="shared" si="67"/>
        <v>0</v>
      </c>
      <c r="NA36" s="305"/>
      <c r="NB36" s="344"/>
      <c r="NC36" s="70">
        <f t="shared" si="68"/>
        <v>0</v>
      </c>
      <c r="ND36" s="70">
        <f t="shared" si="69"/>
        <v>0</v>
      </c>
      <c r="NE36" s="172"/>
      <c r="NF36" s="172"/>
      <c r="NG36" s="172">
        <f t="shared" si="70"/>
        <v>0</v>
      </c>
      <c r="NH36" s="172">
        <f t="shared" si="71"/>
        <v>0</v>
      </c>
      <c r="NI36" s="172"/>
      <c r="NJ36" s="172"/>
      <c r="NK36" s="172">
        <f t="shared" si="72"/>
        <v>0</v>
      </c>
      <c r="NL36" s="172">
        <f t="shared" si="73"/>
        <v>0</v>
      </c>
      <c r="NM36" s="264"/>
      <c r="NN36" s="172"/>
      <c r="NO36" s="172">
        <f t="shared" si="74"/>
        <v>0</v>
      </c>
      <c r="NP36" s="172">
        <f t="shared" si="75"/>
        <v>0</v>
      </c>
      <c r="NQ36" s="303">
        <v>0.36</v>
      </c>
      <c r="NR36" s="303"/>
      <c r="NS36" s="270">
        <v>0</v>
      </c>
      <c r="NT36" s="270"/>
      <c r="NU36" s="270">
        <v>0</v>
      </c>
      <c r="NV36" s="270"/>
      <c r="NW36" s="270">
        <v>0</v>
      </c>
      <c r="NX36" s="270"/>
      <c r="NY36" s="270">
        <v>0</v>
      </c>
      <c r="NZ36" s="270"/>
      <c r="OA36" s="270">
        <v>0</v>
      </c>
      <c r="OB36" s="270"/>
      <c r="OC36" s="70">
        <f t="shared" si="76"/>
        <v>0.36</v>
      </c>
      <c r="OD36" s="70">
        <f t="shared" si="77"/>
        <v>0</v>
      </c>
      <c r="OE36" s="70">
        <v>0.72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8"/>
        <v>0.72</v>
      </c>
      <c r="ON36" s="70">
        <f t="shared" si="79"/>
        <v>0</v>
      </c>
      <c r="OO36" s="372">
        <v>0.34</v>
      </c>
      <c r="OP36" s="270"/>
      <c r="OQ36" s="372">
        <v>0.1</v>
      </c>
      <c r="OR36" s="270"/>
      <c r="OS36" s="372">
        <v>0.11</v>
      </c>
      <c r="OT36" s="270"/>
      <c r="OU36" s="172">
        <f t="shared" si="80"/>
        <v>0.44000000000000006</v>
      </c>
      <c r="OV36" s="172">
        <f t="shared" si="81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9">
        <v>115</v>
      </c>
      <c r="AL37" s="350">
        <v>34.5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115</v>
      </c>
      <c r="AV37" s="70">
        <f t="shared" si="2"/>
        <v>34.5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>
        <v>46</v>
      </c>
      <c r="BF37" s="74">
        <v>6.5503999999999998</v>
      </c>
      <c r="BG37" s="357">
        <v>8</v>
      </c>
      <c r="BH37" s="358">
        <v>1.1392</v>
      </c>
      <c r="BI37" s="357"/>
      <c r="BJ37" s="358"/>
      <c r="BK37" s="264">
        <v>6</v>
      </c>
      <c r="BL37" s="74">
        <v>0.85440000000000005</v>
      </c>
      <c r="BM37" s="74"/>
      <c r="BN37" s="74"/>
      <c r="BO37" s="74"/>
      <c r="BP37" s="74"/>
      <c r="BQ37" s="74"/>
      <c r="BR37" s="74"/>
      <c r="BS37" s="263">
        <f t="shared" si="19"/>
        <v>60</v>
      </c>
      <c r="BT37" s="74">
        <f t="shared" si="20"/>
        <v>8.5440000000000005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247.40625</v>
      </c>
      <c r="CR37" s="300"/>
      <c r="CS37" s="300"/>
      <c r="CT37" s="274"/>
      <c r="CU37" s="355">
        <v>18.556701030927837</v>
      </c>
      <c r="CV37" s="172"/>
      <c r="CW37" s="301">
        <v>63.814432989690722</v>
      </c>
      <c r="CX37" s="274"/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41.103092783505197</v>
      </c>
      <c r="DL37" s="345">
        <v>13.701030927835101</v>
      </c>
      <c r="DM37" s="373">
        <f t="shared" si="27"/>
        <v>41.103092783505197</v>
      </c>
      <c r="DN37" s="373">
        <f t="shared" si="27"/>
        <v>13.701030927835101</v>
      </c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8"/>
        <v>0</v>
      </c>
      <c r="ED37" s="74">
        <f t="shared" si="28"/>
        <v>0</v>
      </c>
      <c r="EE37" s="70"/>
      <c r="EF37" s="70"/>
      <c r="EG37" s="71">
        <v>41.24</v>
      </c>
      <c r="EH37" s="375">
        <v>10.31</v>
      </c>
      <c r="EI37" s="87">
        <v>257.73</v>
      </c>
      <c r="EJ37" s="87">
        <v>64.432500000000005</v>
      </c>
      <c r="EK37" s="74">
        <v>113.4</v>
      </c>
      <c r="EL37" s="279">
        <v>28.35</v>
      </c>
      <c r="EM37" s="267"/>
      <c r="EN37" s="267"/>
      <c r="EO37" s="267"/>
      <c r="EP37" s="267"/>
      <c r="EQ37" s="74">
        <f t="shared" si="29"/>
        <v>412.37</v>
      </c>
      <c r="ER37" s="74">
        <f t="shared" si="30"/>
        <v>103.0925</v>
      </c>
      <c r="ES37" s="172"/>
      <c r="ET37" s="172"/>
      <c r="EU37" s="280"/>
      <c r="EV37" s="280"/>
      <c r="EW37" s="70">
        <f t="shared" si="31"/>
        <v>0</v>
      </c>
      <c r="EX37" s="70">
        <f t="shared" si="32"/>
        <v>0</v>
      </c>
      <c r="EY37" s="74"/>
      <c r="EZ37" s="74"/>
      <c r="FA37" s="353">
        <v>45</v>
      </c>
      <c r="FB37" s="268"/>
      <c r="FC37" s="106">
        <v>40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3"/>
        <v>0</v>
      </c>
      <c r="FR37" s="74">
        <f t="shared" si="34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5"/>
        <v>0</v>
      </c>
      <c r="GH37" s="74">
        <f t="shared" si="36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7"/>
        <v>0</v>
      </c>
      <c r="HP37" s="74">
        <f t="shared" si="38"/>
        <v>0</v>
      </c>
      <c r="HQ37" s="298">
        <v>400</v>
      </c>
      <c r="HR37" s="67"/>
      <c r="HS37" s="298">
        <v>400</v>
      </c>
      <c r="HT37" s="74"/>
      <c r="HU37" s="74">
        <f t="shared" si="39"/>
        <v>400</v>
      </c>
      <c r="HV37" s="74">
        <f t="shared" si="40"/>
        <v>0</v>
      </c>
      <c r="HW37" s="74"/>
      <c r="HX37" s="74"/>
      <c r="HY37" s="303"/>
      <c r="HZ37" s="303"/>
      <c r="IA37" s="89"/>
      <c r="IB37" s="87"/>
      <c r="IC37" s="172">
        <v>6.8</v>
      </c>
      <c r="ID37" s="269">
        <v>1.7</v>
      </c>
      <c r="IE37" s="184"/>
      <c r="IF37" s="184"/>
      <c r="IG37" s="74">
        <f t="shared" si="41"/>
        <v>6.8</v>
      </c>
      <c r="IH37" s="74">
        <f t="shared" si="42"/>
        <v>1.7</v>
      </c>
      <c r="II37" s="74">
        <v>205</v>
      </c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205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/>
      <c r="JC37" s="67">
        <v>0</v>
      </c>
      <c r="JD37" s="67"/>
      <c r="JE37" s="347">
        <v>5.15</v>
      </c>
      <c r="JF37" s="347"/>
      <c r="JG37" s="74">
        <f t="shared" si="43"/>
        <v>15.46</v>
      </c>
      <c r="JH37" s="74">
        <f t="shared" si="44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2"/>
        <v>50.796300000000002</v>
      </c>
      <c r="JX37" s="74">
        <f t="shared" si="83"/>
        <v>10</v>
      </c>
      <c r="JY37" s="74"/>
      <c r="JZ37" s="74"/>
      <c r="KA37" s="67"/>
      <c r="KB37" s="67"/>
      <c r="KC37" s="74">
        <f t="shared" si="45"/>
        <v>0</v>
      </c>
      <c r="KD37" s="74">
        <f t="shared" si="46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7"/>
        <v>0</v>
      </c>
      <c r="KP37" s="70">
        <f t="shared" si="47"/>
        <v>0</v>
      </c>
      <c r="KQ37" s="263"/>
      <c r="KR37" s="70"/>
      <c r="KS37" s="70"/>
      <c r="KT37" s="70"/>
      <c r="KU37" s="114">
        <f t="shared" si="48"/>
        <v>0</v>
      </c>
      <c r="KV37" s="114">
        <f t="shared" si="49"/>
        <v>0</v>
      </c>
      <c r="KW37" s="70"/>
      <c r="KX37" s="70"/>
      <c r="KY37" s="70">
        <f t="shared" si="50"/>
        <v>0</v>
      </c>
      <c r="KZ37" s="70">
        <f t="shared" si="51"/>
        <v>0</v>
      </c>
      <c r="LA37" s="70"/>
      <c r="LB37" s="70"/>
      <c r="LC37" s="70"/>
      <c r="LD37" s="70"/>
      <c r="LE37" s="70">
        <f t="shared" si="52"/>
        <v>0</v>
      </c>
      <c r="LF37" s="70">
        <f t="shared" si="53"/>
        <v>0</v>
      </c>
      <c r="LG37" s="70"/>
      <c r="LH37" s="70"/>
      <c r="LI37" s="70">
        <f t="shared" si="54"/>
        <v>0</v>
      </c>
      <c r="LJ37" s="70">
        <f t="shared" si="55"/>
        <v>0</v>
      </c>
      <c r="LK37" s="67">
        <v>24.2</v>
      </c>
      <c r="LL37" s="269"/>
      <c r="LM37" s="75">
        <v>24.02</v>
      </c>
      <c r="LN37" s="368"/>
      <c r="LO37" s="75">
        <v>6.5750000000000002</v>
      </c>
      <c r="LP37" s="370"/>
      <c r="LQ37" s="130"/>
      <c r="LR37" s="271"/>
      <c r="LS37" s="271"/>
      <c r="LT37" s="271"/>
      <c r="LU37" s="70">
        <f t="shared" si="56"/>
        <v>54.795000000000002</v>
      </c>
      <c r="LV37" s="70">
        <f t="shared" si="57"/>
        <v>0</v>
      </c>
      <c r="LW37" s="130"/>
      <c r="LX37" s="70"/>
      <c r="LY37" s="70"/>
      <c r="LZ37" s="70"/>
      <c r="MA37" s="70">
        <f t="shared" si="58"/>
        <v>0</v>
      </c>
      <c r="MB37" s="70">
        <f t="shared" si="59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60"/>
        <v>0</v>
      </c>
      <c r="ML37" s="70">
        <f t="shared" si="61"/>
        <v>0</v>
      </c>
      <c r="MM37" s="371">
        <v>1.4024879999999997</v>
      </c>
      <c r="MN37" s="371"/>
      <c r="MO37" s="371">
        <v>0.93499199999999993</v>
      </c>
      <c r="MP37" s="371"/>
      <c r="MQ37" s="70">
        <f t="shared" si="62"/>
        <v>2.3374799999999998</v>
      </c>
      <c r="MR37" s="70">
        <f t="shared" si="63"/>
        <v>0</v>
      </c>
      <c r="MS37" s="70"/>
      <c r="MT37" s="70"/>
      <c r="MU37" s="70">
        <f t="shared" si="64"/>
        <v>0</v>
      </c>
      <c r="MV37" s="70">
        <f t="shared" si="65"/>
        <v>0</v>
      </c>
      <c r="MW37" s="70"/>
      <c r="MX37" s="70"/>
      <c r="MY37" s="70">
        <f t="shared" si="66"/>
        <v>0</v>
      </c>
      <c r="MZ37" s="70">
        <f t="shared" si="67"/>
        <v>0</v>
      </c>
      <c r="NA37" s="305"/>
      <c r="NB37" s="344"/>
      <c r="NC37" s="70">
        <f t="shared" si="68"/>
        <v>0</v>
      </c>
      <c r="ND37" s="70">
        <f t="shared" si="69"/>
        <v>0</v>
      </c>
      <c r="NE37" s="172"/>
      <c r="NF37" s="172"/>
      <c r="NG37" s="172">
        <f t="shared" si="70"/>
        <v>0</v>
      </c>
      <c r="NH37" s="172">
        <f t="shared" si="71"/>
        <v>0</v>
      </c>
      <c r="NI37" s="172"/>
      <c r="NJ37" s="172"/>
      <c r="NK37" s="172">
        <f t="shared" si="72"/>
        <v>0</v>
      </c>
      <c r="NL37" s="172">
        <f t="shared" si="73"/>
        <v>0</v>
      </c>
      <c r="NM37" s="264"/>
      <c r="NN37" s="172"/>
      <c r="NO37" s="172">
        <f t="shared" si="74"/>
        <v>0</v>
      </c>
      <c r="NP37" s="172">
        <f t="shared" si="75"/>
        <v>0</v>
      </c>
      <c r="NQ37" s="303">
        <v>0.78</v>
      </c>
      <c r="NR37" s="303"/>
      <c r="NS37" s="270">
        <v>0</v>
      </c>
      <c r="NT37" s="270"/>
      <c r="NU37" s="270">
        <v>0</v>
      </c>
      <c r="NV37" s="270"/>
      <c r="NW37" s="270">
        <v>0</v>
      </c>
      <c r="NX37" s="270"/>
      <c r="NY37" s="270">
        <v>0</v>
      </c>
      <c r="NZ37" s="270"/>
      <c r="OA37" s="270">
        <v>0</v>
      </c>
      <c r="OB37" s="270"/>
      <c r="OC37" s="70">
        <f t="shared" si="76"/>
        <v>0.78</v>
      </c>
      <c r="OD37" s="70">
        <f t="shared" si="77"/>
        <v>0</v>
      </c>
      <c r="OE37" s="70">
        <v>1.45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8"/>
        <v>1.45</v>
      </c>
      <c r="ON37" s="70">
        <f t="shared" si="79"/>
        <v>0</v>
      </c>
      <c r="OO37" s="372">
        <v>0.91</v>
      </c>
      <c r="OP37" s="270"/>
      <c r="OQ37" s="372">
        <v>0.26</v>
      </c>
      <c r="OR37" s="270"/>
      <c r="OS37" s="372">
        <v>0.28000000000000003</v>
      </c>
      <c r="OT37" s="270"/>
      <c r="OU37" s="172">
        <f t="shared" si="80"/>
        <v>1.17</v>
      </c>
      <c r="OV37" s="172">
        <f t="shared" si="81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9">
        <v>115</v>
      </c>
      <c r="AL38" s="350">
        <v>34.5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115</v>
      </c>
      <c r="AV38" s="70">
        <f t="shared" si="2"/>
        <v>34.5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>
        <v>46</v>
      </c>
      <c r="BF38" s="74">
        <v>6.5503999999999998</v>
      </c>
      <c r="BG38" s="357">
        <v>8</v>
      </c>
      <c r="BH38" s="358">
        <v>1.1392</v>
      </c>
      <c r="BI38" s="357"/>
      <c r="BJ38" s="358"/>
      <c r="BK38" s="264">
        <v>6</v>
      </c>
      <c r="BL38" s="74">
        <v>0.85440000000000005</v>
      </c>
      <c r="BM38" s="74"/>
      <c r="BN38" s="74"/>
      <c r="BO38" s="74"/>
      <c r="BP38" s="74"/>
      <c r="BQ38" s="74"/>
      <c r="BR38" s="74"/>
      <c r="BS38" s="263">
        <f t="shared" si="19"/>
        <v>60</v>
      </c>
      <c r="BT38" s="74">
        <f t="shared" si="20"/>
        <v>8.5440000000000005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247.40625</v>
      </c>
      <c r="CR38" s="300"/>
      <c r="CS38" s="300"/>
      <c r="CT38" s="274"/>
      <c r="CU38" s="355">
        <v>18.556701030927837</v>
      </c>
      <c r="CV38" s="172"/>
      <c r="CW38" s="301">
        <v>63.814432989690722</v>
      </c>
      <c r="CX38" s="274"/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41.103092783505197</v>
      </c>
      <c r="DL38" s="345">
        <v>13.701030927835101</v>
      </c>
      <c r="DM38" s="373">
        <f t="shared" si="27"/>
        <v>41.103092783505197</v>
      </c>
      <c r="DN38" s="373">
        <f t="shared" si="27"/>
        <v>13.701030927835101</v>
      </c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8"/>
        <v>0</v>
      </c>
      <c r="ED38" s="74">
        <f t="shared" si="28"/>
        <v>0</v>
      </c>
      <c r="EE38" s="70"/>
      <c r="EF38" s="70"/>
      <c r="EG38" s="71">
        <v>41.24</v>
      </c>
      <c r="EH38" s="375">
        <v>10.31</v>
      </c>
      <c r="EI38" s="87">
        <v>257.73</v>
      </c>
      <c r="EJ38" s="87">
        <v>64.432500000000005</v>
      </c>
      <c r="EK38" s="74">
        <v>113.4</v>
      </c>
      <c r="EL38" s="279">
        <v>28.35</v>
      </c>
      <c r="EM38" s="267"/>
      <c r="EN38" s="267"/>
      <c r="EO38" s="267"/>
      <c r="EP38" s="267"/>
      <c r="EQ38" s="74">
        <f t="shared" si="29"/>
        <v>412.37</v>
      </c>
      <c r="ER38" s="74">
        <f t="shared" si="30"/>
        <v>103.0925</v>
      </c>
      <c r="ES38" s="172"/>
      <c r="ET38" s="172"/>
      <c r="EU38" s="280"/>
      <c r="EV38" s="280"/>
      <c r="EW38" s="70">
        <f t="shared" si="31"/>
        <v>0</v>
      </c>
      <c r="EX38" s="70">
        <f t="shared" si="32"/>
        <v>0</v>
      </c>
      <c r="EY38" s="74"/>
      <c r="EZ38" s="74"/>
      <c r="FA38" s="353">
        <v>45</v>
      </c>
      <c r="FB38" s="268"/>
      <c r="FC38" s="106">
        <v>40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3"/>
        <v>0</v>
      </c>
      <c r="FR38" s="74">
        <f t="shared" si="34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5"/>
        <v>0</v>
      </c>
      <c r="GH38" s="74">
        <f t="shared" si="36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7"/>
        <v>0</v>
      </c>
      <c r="HP38" s="74">
        <f t="shared" si="38"/>
        <v>0</v>
      </c>
      <c r="HQ38" s="298">
        <v>400</v>
      </c>
      <c r="HR38" s="67"/>
      <c r="HS38" s="298">
        <v>400</v>
      </c>
      <c r="HT38" s="74"/>
      <c r="HU38" s="74">
        <f t="shared" si="39"/>
        <v>400</v>
      </c>
      <c r="HV38" s="74">
        <f t="shared" si="40"/>
        <v>0</v>
      </c>
      <c r="HW38" s="74"/>
      <c r="HX38" s="74"/>
      <c r="HY38" s="303"/>
      <c r="HZ38" s="303"/>
      <c r="IA38" s="89"/>
      <c r="IB38" s="87"/>
      <c r="IC38" s="172">
        <v>6.8</v>
      </c>
      <c r="ID38" s="269">
        <v>1.7</v>
      </c>
      <c r="IE38" s="184"/>
      <c r="IF38" s="184"/>
      <c r="IG38" s="74">
        <f t="shared" si="41"/>
        <v>6.8</v>
      </c>
      <c r="IH38" s="74">
        <f t="shared" si="42"/>
        <v>1.7</v>
      </c>
      <c r="II38" s="74">
        <v>205</v>
      </c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205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/>
      <c r="JC38" s="67">
        <v>0</v>
      </c>
      <c r="JD38" s="67"/>
      <c r="JE38" s="347">
        <v>5.15</v>
      </c>
      <c r="JF38" s="347"/>
      <c r="JG38" s="74">
        <f t="shared" si="43"/>
        <v>15.46</v>
      </c>
      <c r="JH38" s="74">
        <f t="shared" si="44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2"/>
        <v>50.796300000000002</v>
      </c>
      <c r="JX38" s="74">
        <f t="shared" si="83"/>
        <v>10</v>
      </c>
      <c r="JY38" s="74"/>
      <c r="JZ38" s="74"/>
      <c r="KA38" s="67"/>
      <c r="KB38" s="67"/>
      <c r="KC38" s="74">
        <f t="shared" si="45"/>
        <v>0</v>
      </c>
      <c r="KD38" s="74">
        <f t="shared" si="46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7"/>
        <v>0</v>
      </c>
      <c r="KP38" s="70">
        <f t="shared" si="47"/>
        <v>0</v>
      </c>
      <c r="KQ38" s="263"/>
      <c r="KR38" s="70"/>
      <c r="KS38" s="70"/>
      <c r="KT38" s="70"/>
      <c r="KU38" s="114">
        <f t="shared" si="48"/>
        <v>0</v>
      </c>
      <c r="KV38" s="114">
        <f t="shared" si="49"/>
        <v>0</v>
      </c>
      <c r="KW38" s="70"/>
      <c r="KX38" s="70"/>
      <c r="KY38" s="70">
        <f t="shared" si="50"/>
        <v>0</v>
      </c>
      <c r="KZ38" s="70">
        <f t="shared" si="51"/>
        <v>0</v>
      </c>
      <c r="LA38" s="70"/>
      <c r="LB38" s="70"/>
      <c r="LC38" s="70"/>
      <c r="LD38" s="70"/>
      <c r="LE38" s="70">
        <f t="shared" si="52"/>
        <v>0</v>
      </c>
      <c r="LF38" s="70">
        <f t="shared" si="53"/>
        <v>0</v>
      </c>
      <c r="LG38" s="70"/>
      <c r="LH38" s="70"/>
      <c r="LI38" s="70">
        <f t="shared" si="54"/>
        <v>0</v>
      </c>
      <c r="LJ38" s="70">
        <f t="shared" si="55"/>
        <v>0</v>
      </c>
      <c r="LK38" s="67">
        <v>24.2</v>
      </c>
      <c r="LL38" s="269"/>
      <c r="LM38" s="75">
        <v>24.02</v>
      </c>
      <c r="LN38" s="368"/>
      <c r="LO38" s="75">
        <v>6.5750000000000002</v>
      </c>
      <c r="LP38" s="370"/>
      <c r="LQ38" s="130"/>
      <c r="LR38" s="271"/>
      <c r="LS38" s="271"/>
      <c r="LT38" s="271"/>
      <c r="LU38" s="70">
        <f t="shared" si="56"/>
        <v>54.795000000000002</v>
      </c>
      <c r="LV38" s="70">
        <f t="shared" si="57"/>
        <v>0</v>
      </c>
      <c r="LW38" s="130"/>
      <c r="LX38" s="70"/>
      <c r="LY38" s="70"/>
      <c r="LZ38" s="70"/>
      <c r="MA38" s="70">
        <f t="shared" si="58"/>
        <v>0</v>
      </c>
      <c r="MB38" s="70">
        <f t="shared" si="59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60"/>
        <v>0</v>
      </c>
      <c r="ML38" s="70">
        <f t="shared" si="61"/>
        <v>0</v>
      </c>
      <c r="MM38" s="371">
        <v>1.9845359999999996</v>
      </c>
      <c r="MN38" s="371"/>
      <c r="MO38" s="371">
        <v>1.323024</v>
      </c>
      <c r="MP38" s="371"/>
      <c r="MQ38" s="70">
        <f t="shared" si="62"/>
        <v>3.3075599999999996</v>
      </c>
      <c r="MR38" s="70">
        <f t="shared" si="63"/>
        <v>0</v>
      </c>
      <c r="MS38" s="70"/>
      <c r="MT38" s="70"/>
      <c r="MU38" s="70">
        <f t="shared" si="64"/>
        <v>0</v>
      </c>
      <c r="MV38" s="70">
        <f t="shared" si="65"/>
        <v>0</v>
      </c>
      <c r="MW38" s="70"/>
      <c r="MX38" s="70"/>
      <c r="MY38" s="70">
        <f t="shared" si="66"/>
        <v>0</v>
      </c>
      <c r="MZ38" s="70">
        <f t="shared" si="67"/>
        <v>0</v>
      </c>
      <c r="NA38" s="305"/>
      <c r="NB38" s="344"/>
      <c r="NC38" s="70">
        <f t="shared" si="68"/>
        <v>0</v>
      </c>
      <c r="ND38" s="70">
        <f t="shared" si="69"/>
        <v>0</v>
      </c>
      <c r="NE38" s="172"/>
      <c r="NF38" s="172"/>
      <c r="NG38" s="172">
        <f t="shared" si="70"/>
        <v>0</v>
      </c>
      <c r="NH38" s="172">
        <f t="shared" si="71"/>
        <v>0</v>
      </c>
      <c r="NI38" s="172"/>
      <c r="NJ38" s="172"/>
      <c r="NK38" s="172">
        <f t="shared" si="72"/>
        <v>0</v>
      </c>
      <c r="NL38" s="172">
        <f t="shared" si="73"/>
        <v>0</v>
      </c>
      <c r="NM38" s="264"/>
      <c r="NN38" s="172"/>
      <c r="NO38" s="172">
        <f t="shared" si="74"/>
        <v>0</v>
      </c>
      <c r="NP38" s="172">
        <f t="shared" si="75"/>
        <v>0</v>
      </c>
      <c r="NQ38" s="303">
        <v>1.24</v>
      </c>
      <c r="NR38" s="303"/>
      <c r="NS38" s="270">
        <v>0</v>
      </c>
      <c r="NT38" s="270"/>
      <c r="NU38" s="270">
        <v>0</v>
      </c>
      <c r="NV38" s="270"/>
      <c r="NW38" s="270">
        <v>0</v>
      </c>
      <c r="NX38" s="270"/>
      <c r="NY38" s="270">
        <v>0</v>
      </c>
      <c r="NZ38" s="270"/>
      <c r="OA38" s="270">
        <v>0</v>
      </c>
      <c r="OB38" s="270"/>
      <c r="OC38" s="70">
        <f t="shared" si="76"/>
        <v>1.24</v>
      </c>
      <c r="OD38" s="70">
        <f t="shared" si="77"/>
        <v>0</v>
      </c>
      <c r="OE38" s="70">
        <v>1.79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8"/>
        <v>1.79</v>
      </c>
      <c r="ON38" s="70">
        <f t="shared" si="79"/>
        <v>0</v>
      </c>
      <c r="OO38" s="372">
        <v>1.47</v>
      </c>
      <c r="OP38" s="270"/>
      <c r="OQ38" s="372">
        <v>0.41</v>
      </c>
      <c r="OR38" s="270"/>
      <c r="OS38" s="372">
        <v>0.45</v>
      </c>
      <c r="OT38" s="270"/>
      <c r="OU38" s="172">
        <f t="shared" si="80"/>
        <v>1.88</v>
      </c>
      <c r="OV38" s="172">
        <f t="shared" si="81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9">
        <v>115</v>
      </c>
      <c r="AL39" s="350">
        <v>34.5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115</v>
      </c>
      <c r="AV39" s="70">
        <f t="shared" si="2"/>
        <v>34.5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>
        <v>40</v>
      </c>
      <c r="BF39" s="74">
        <v>5.6959999999999997</v>
      </c>
      <c r="BG39" s="357">
        <v>8</v>
      </c>
      <c r="BH39" s="358">
        <v>1.1392</v>
      </c>
      <c r="BI39" s="357"/>
      <c r="BJ39" s="358"/>
      <c r="BK39" s="264">
        <v>2</v>
      </c>
      <c r="BL39" s="74">
        <v>0.2848</v>
      </c>
      <c r="BM39" s="74"/>
      <c r="BN39" s="74"/>
      <c r="BO39" s="74"/>
      <c r="BP39" s="74"/>
      <c r="BQ39" s="74"/>
      <c r="BR39" s="74"/>
      <c r="BS39" s="263">
        <f t="shared" si="19"/>
        <v>50</v>
      </c>
      <c r="BT39" s="74">
        <f t="shared" si="20"/>
        <v>7.1199999999999992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247.40625</v>
      </c>
      <c r="CR39" s="300"/>
      <c r="CS39" s="300"/>
      <c r="CT39" s="274"/>
      <c r="CU39" s="355">
        <v>18.556701030927837</v>
      </c>
      <c r="CV39" s="172"/>
      <c r="CW39" s="301">
        <v>63.814432989690722</v>
      </c>
      <c r="CX39" s="274"/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41.103092783505197</v>
      </c>
      <c r="DL39" s="345">
        <v>13.701030927835101</v>
      </c>
      <c r="DM39" s="373">
        <f t="shared" si="27"/>
        <v>41.103092783505197</v>
      </c>
      <c r="DN39" s="373">
        <f t="shared" si="27"/>
        <v>13.701030927835101</v>
      </c>
      <c r="DO39" s="345">
        <v>39.869999999999997</v>
      </c>
      <c r="DP39" s="345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8"/>
        <v>0</v>
      </c>
      <c r="ED39" s="74">
        <f t="shared" si="28"/>
        <v>0</v>
      </c>
      <c r="EE39" s="70"/>
      <c r="EF39" s="70"/>
      <c r="EG39" s="71">
        <v>41.24</v>
      </c>
      <c r="EH39" s="375">
        <v>10.31</v>
      </c>
      <c r="EI39" s="87">
        <v>257.73</v>
      </c>
      <c r="EJ39" s="87">
        <v>64.432500000000005</v>
      </c>
      <c r="EK39" s="74">
        <v>113.4</v>
      </c>
      <c r="EL39" s="279">
        <v>28.35</v>
      </c>
      <c r="EM39" s="267"/>
      <c r="EN39" s="267"/>
      <c r="EO39" s="267"/>
      <c r="EP39" s="267"/>
      <c r="EQ39" s="74">
        <f t="shared" si="29"/>
        <v>412.37</v>
      </c>
      <c r="ER39" s="74">
        <f t="shared" si="30"/>
        <v>103.0925</v>
      </c>
      <c r="ES39" s="172"/>
      <c r="ET39" s="172"/>
      <c r="EU39" s="280"/>
      <c r="EV39" s="280"/>
      <c r="EW39" s="70">
        <f t="shared" si="31"/>
        <v>0</v>
      </c>
      <c r="EX39" s="70">
        <f t="shared" si="32"/>
        <v>0</v>
      </c>
      <c r="EY39" s="74"/>
      <c r="EZ39" s="74"/>
      <c r="FA39" s="353">
        <v>45</v>
      </c>
      <c r="FB39" s="268"/>
      <c r="FC39" s="106">
        <v>40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3"/>
        <v>0</v>
      </c>
      <c r="FR39" s="74">
        <f t="shared" si="34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5"/>
        <v>0</v>
      </c>
      <c r="GH39" s="74">
        <f t="shared" si="36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7"/>
        <v>0</v>
      </c>
      <c r="HP39" s="74">
        <f t="shared" si="38"/>
        <v>0</v>
      </c>
      <c r="HQ39" s="298">
        <v>400</v>
      </c>
      <c r="HR39" s="67"/>
      <c r="HS39" s="298">
        <v>400</v>
      </c>
      <c r="HT39" s="74"/>
      <c r="HU39" s="74">
        <f t="shared" si="39"/>
        <v>400</v>
      </c>
      <c r="HV39" s="74">
        <f t="shared" si="40"/>
        <v>0</v>
      </c>
      <c r="HW39" s="74"/>
      <c r="HX39" s="74"/>
      <c r="HY39" s="303"/>
      <c r="HZ39" s="303"/>
      <c r="IA39" s="89"/>
      <c r="IB39" s="87"/>
      <c r="IC39" s="172">
        <v>6.8</v>
      </c>
      <c r="ID39" s="269">
        <v>1.7</v>
      </c>
      <c r="IE39" s="184"/>
      <c r="IF39" s="184"/>
      <c r="IG39" s="74">
        <f t="shared" si="41"/>
        <v>6.8</v>
      </c>
      <c r="IH39" s="74">
        <f t="shared" si="42"/>
        <v>1.7</v>
      </c>
      <c r="II39" s="74">
        <v>205</v>
      </c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205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/>
      <c r="JC39" s="67">
        <v>0</v>
      </c>
      <c r="JD39" s="67"/>
      <c r="JE39" s="347">
        <v>5.15</v>
      </c>
      <c r="JF39" s="347"/>
      <c r="JG39" s="74">
        <f t="shared" si="43"/>
        <v>15.46</v>
      </c>
      <c r="JH39" s="74">
        <f t="shared" si="44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2"/>
        <v>50.796300000000002</v>
      </c>
      <c r="JX39" s="74">
        <f t="shared" si="83"/>
        <v>10</v>
      </c>
      <c r="JY39" s="74"/>
      <c r="JZ39" s="74"/>
      <c r="KA39" s="67"/>
      <c r="KB39" s="67"/>
      <c r="KC39" s="74">
        <f t="shared" si="45"/>
        <v>0</v>
      </c>
      <c r="KD39" s="74">
        <f t="shared" si="46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7"/>
        <v>0</v>
      </c>
      <c r="KP39" s="70">
        <f t="shared" si="47"/>
        <v>0</v>
      </c>
      <c r="KQ39" s="263"/>
      <c r="KR39" s="70"/>
      <c r="KS39" s="70"/>
      <c r="KT39" s="70"/>
      <c r="KU39" s="114">
        <f t="shared" si="48"/>
        <v>0</v>
      </c>
      <c r="KV39" s="114">
        <f t="shared" si="49"/>
        <v>0</v>
      </c>
      <c r="KW39" s="70"/>
      <c r="KX39" s="70"/>
      <c r="KY39" s="70">
        <f t="shared" si="50"/>
        <v>0</v>
      </c>
      <c r="KZ39" s="70">
        <f t="shared" si="51"/>
        <v>0</v>
      </c>
      <c r="LA39" s="70"/>
      <c r="LB39" s="70"/>
      <c r="LC39" s="70"/>
      <c r="LD39" s="70"/>
      <c r="LE39" s="70">
        <f t="shared" si="52"/>
        <v>0</v>
      </c>
      <c r="LF39" s="70">
        <f t="shared" si="53"/>
        <v>0</v>
      </c>
      <c r="LG39" s="70"/>
      <c r="LH39" s="70"/>
      <c r="LI39" s="70">
        <f t="shared" si="54"/>
        <v>0</v>
      </c>
      <c r="LJ39" s="70">
        <f t="shared" si="55"/>
        <v>0</v>
      </c>
      <c r="LK39" s="67">
        <v>24.2</v>
      </c>
      <c r="LL39" s="269"/>
      <c r="LM39" s="75">
        <v>24.02</v>
      </c>
      <c r="LN39" s="368"/>
      <c r="LO39" s="75">
        <v>6.5750000000000002</v>
      </c>
      <c r="LP39" s="370"/>
      <c r="LQ39" s="130"/>
      <c r="LR39" s="271"/>
      <c r="LS39" s="271"/>
      <c r="LT39" s="271"/>
      <c r="LU39" s="70">
        <f t="shared" si="56"/>
        <v>54.795000000000002</v>
      </c>
      <c r="LV39" s="70">
        <f t="shared" si="57"/>
        <v>0</v>
      </c>
      <c r="LW39" s="130"/>
      <c r="LX39" s="70"/>
      <c r="LY39" s="70"/>
      <c r="LZ39" s="70"/>
      <c r="MA39" s="70">
        <f t="shared" si="58"/>
        <v>0</v>
      </c>
      <c r="MB39" s="70">
        <f t="shared" si="59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60"/>
        <v>0</v>
      </c>
      <c r="ML39" s="70">
        <f t="shared" si="61"/>
        <v>0</v>
      </c>
      <c r="MM39" s="371">
        <v>2.5882559999999994</v>
      </c>
      <c r="MN39" s="371"/>
      <c r="MO39" s="371">
        <v>1.7255039999999999</v>
      </c>
      <c r="MP39" s="371"/>
      <c r="MQ39" s="70">
        <f t="shared" si="62"/>
        <v>4.3137599999999994</v>
      </c>
      <c r="MR39" s="70">
        <f t="shared" si="63"/>
        <v>0</v>
      </c>
      <c r="MS39" s="70"/>
      <c r="MT39" s="70"/>
      <c r="MU39" s="70">
        <f t="shared" si="64"/>
        <v>0</v>
      </c>
      <c r="MV39" s="70">
        <f t="shared" si="65"/>
        <v>0</v>
      </c>
      <c r="MW39" s="70"/>
      <c r="MX39" s="70"/>
      <c r="MY39" s="70">
        <f t="shared" si="66"/>
        <v>0</v>
      </c>
      <c r="MZ39" s="70">
        <f t="shared" si="67"/>
        <v>0</v>
      </c>
      <c r="NA39" s="305"/>
      <c r="NB39" s="344"/>
      <c r="NC39" s="70">
        <f t="shared" si="68"/>
        <v>0</v>
      </c>
      <c r="ND39" s="70">
        <f t="shared" si="69"/>
        <v>0</v>
      </c>
      <c r="NE39" s="172"/>
      <c r="NF39" s="172"/>
      <c r="NG39" s="172">
        <f t="shared" si="70"/>
        <v>0</v>
      </c>
      <c r="NH39" s="172">
        <f t="shared" si="71"/>
        <v>0</v>
      </c>
      <c r="NI39" s="172"/>
      <c r="NJ39" s="172"/>
      <c r="NK39" s="172">
        <f t="shared" si="72"/>
        <v>0</v>
      </c>
      <c r="NL39" s="172">
        <f t="shared" si="73"/>
        <v>0</v>
      </c>
      <c r="NM39" s="264"/>
      <c r="NN39" s="172"/>
      <c r="NO39" s="172">
        <f t="shared" si="74"/>
        <v>0</v>
      </c>
      <c r="NP39" s="172">
        <f t="shared" si="75"/>
        <v>0</v>
      </c>
      <c r="NQ39" s="303">
        <v>1.76</v>
      </c>
      <c r="NR39" s="303"/>
      <c r="NS39" s="270">
        <v>0</v>
      </c>
      <c r="NT39" s="270"/>
      <c r="NU39" s="270">
        <v>0</v>
      </c>
      <c r="NV39" s="270"/>
      <c r="NW39" s="270">
        <v>0</v>
      </c>
      <c r="NX39" s="270"/>
      <c r="NY39" s="270">
        <v>0</v>
      </c>
      <c r="NZ39" s="270"/>
      <c r="OA39" s="270">
        <v>0</v>
      </c>
      <c r="OB39" s="270"/>
      <c r="OC39" s="70">
        <f t="shared" si="76"/>
        <v>1.76</v>
      </c>
      <c r="OD39" s="70">
        <f t="shared" si="77"/>
        <v>0</v>
      </c>
      <c r="OE39" s="70">
        <v>3.12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8"/>
        <v>3.12</v>
      </c>
      <c r="ON39" s="70">
        <f t="shared" si="79"/>
        <v>0</v>
      </c>
      <c r="OO39" s="372">
        <v>2</v>
      </c>
      <c r="OP39" s="270"/>
      <c r="OQ39" s="372">
        <v>0.56000000000000005</v>
      </c>
      <c r="OR39" s="270"/>
      <c r="OS39" s="372">
        <v>0.62</v>
      </c>
      <c r="OT39" s="270"/>
      <c r="OU39" s="172">
        <f t="shared" si="80"/>
        <v>2.56</v>
      </c>
      <c r="OV39" s="172">
        <f t="shared" si="81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9">
        <v>115</v>
      </c>
      <c r="AL40" s="350">
        <v>34.5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115</v>
      </c>
      <c r="AV40" s="70">
        <f t="shared" si="2"/>
        <v>34.5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>
        <v>40</v>
      </c>
      <c r="BF40" s="74">
        <v>5.6959999999999997</v>
      </c>
      <c r="BG40" s="357">
        <v>8</v>
      </c>
      <c r="BH40" s="358">
        <v>1.1392</v>
      </c>
      <c r="BI40" s="357"/>
      <c r="BJ40" s="358"/>
      <c r="BK40" s="264">
        <v>2</v>
      </c>
      <c r="BL40" s="74">
        <v>0.2848</v>
      </c>
      <c r="BM40" s="74"/>
      <c r="BN40" s="74"/>
      <c r="BO40" s="74"/>
      <c r="BP40" s="74"/>
      <c r="BQ40" s="74"/>
      <c r="BR40" s="74"/>
      <c r="BS40" s="263">
        <f t="shared" si="19"/>
        <v>50</v>
      </c>
      <c r="BT40" s="74">
        <f t="shared" si="20"/>
        <v>7.1199999999999992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247.40625</v>
      </c>
      <c r="CR40" s="300"/>
      <c r="CS40" s="300"/>
      <c r="CT40" s="274"/>
      <c r="CU40" s="355">
        <v>18.556701030927837</v>
      </c>
      <c r="CV40" s="172"/>
      <c r="CW40" s="301">
        <v>63.814432989690722</v>
      </c>
      <c r="CX40" s="274"/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41.103092783505197</v>
      </c>
      <c r="DL40" s="345">
        <v>13.701030927835101</v>
      </c>
      <c r="DM40" s="373">
        <f t="shared" si="27"/>
        <v>41.103092783505197</v>
      </c>
      <c r="DN40" s="373">
        <f t="shared" si="27"/>
        <v>13.701030927835101</v>
      </c>
      <c r="DO40" s="345">
        <v>39.869999999999997</v>
      </c>
      <c r="DP40" s="345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8"/>
        <v>0</v>
      </c>
      <c r="ED40" s="74">
        <f t="shared" si="28"/>
        <v>0</v>
      </c>
      <c r="EE40" s="70"/>
      <c r="EF40" s="70"/>
      <c r="EG40" s="71">
        <v>41.24</v>
      </c>
      <c r="EH40" s="375">
        <v>10.31</v>
      </c>
      <c r="EI40" s="87">
        <v>257.73</v>
      </c>
      <c r="EJ40" s="87">
        <v>64.432500000000005</v>
      </c>
      <c r="EK40" s="74">
        <v>113.4</v>
      </c>
      <c r="EL40" s="279">
        <v>28.35</v>
      </c>
      <c r="EM40" s="267"/>
      <c r="EN40" s="267"/>
      <c r="EO40" s="267"/>
      <c r="EP40" s="267"/>
      <c r="EQ40" s="74">
        <f t="shared" si="29"/>
        <v>412.37</v>
      </c>
      <c r="ER40" s="74">
        <f t="shared" si="30"/>
        <v>103.0925</v>
      </c>
      <c r="ES40" s="172"/>
      <c r="ET40" s="172"/>
      <c r="EU40" s="280"/>
      <c r="EV40" s="280"/>
      <c r="EW40" s="70">
        <f t="shared" si="31"/>
        <v>0</v>
      </c>
      <c r="EX40" s="70">
        <f t="shared" si="32"/>
        <v>0</v>
      </c>
      <c r="EY40" s="74"/>
      <c r="EZ40" s="74"/>
      <c r="FA40" s="353">
        <v>45</v>
      </c>
      <c r="FB40" s="268"/>
      <c r="FC40" s="106">
        <v>40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3"/>
        <v>0</v>
      </c>
      <c r="FR40" s="74">
        <f t="shared" si="34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5"/>
        <v>0</v>
      </c>
      <c r="GH40" s="74">
        <f t="shared" si="36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7"/>
        <v>0</v>
      </c>
      <c r="HP40" s="74">
        <f t="shared" si="38"/>
        <v>0</v>
      </c>
      <c r="HQ40" s="298">
        <v>400</v>
      </c>
      <c r="HR40" s="67"/>
      <c r="HS40" s="298">
        <v>400</v>
      </c>
      <c r="HT40" s="74"/>
      <c r="HU40" s="74">
        <f t="shared" si="39"/>
        <v>400</v>
      </c>
      <c r="HV40" s="74">
        <f t="shared" si="40"/>
        <v>0</v>
      </c>
      <c r="HW40" s="74"/>
      <c r="HX40" s="74"/>
      <c r="HY40" s="303"/>
      <c r="HZ40" s="303"/>
      <c r="IA40" s="89"/>
      <c r="IB40" s="87"/>
      <c r="IC40" s="172">
        <v>6.8</v>
      </c>
      <c r="ID40" s="269">
        <v>1.7</v>
      </c>
      <c r="IE40" s="184"/>
      <c r="IF40" s="184"/>
      <c r="IG40" s="74">
        <f t="shared" si="41"/>
        <v>6.8</v>
      </c>
      <c r="IH40" s="74">
        <f t="shared" si="42"/>
        <v>1.7</v>
      </c>
      <c r="II40" s="74">
        <v>205</v>
      </c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205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/>
      <c r="JC40" s="67">
        <v>0</v>
      </c>
      <c r="JD40" s="67"/>
      <c r="JE40" s="347">
        <v>5.15</v>
      </c>
      <c r="JF40" s="347"/>
      <c r="JG40" s="74">
        <f t="shared" si="43"/>
        <v>15.46</v>
      </c>
      <c r="JH40" s="74">
        <f t="shared" si="44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2"/>
        <v>50.796300000000002</v>
      </c>
      <c r="JX40" s="74">
        <f t="shared" si="83"/>
        <v>10</v>
      </c>
      <c r="JY40" s="74"/>
      <c r="JZ40" s="74"/>
      <c r="KA40" s="67"/>
      <c r="KB40" s="67"/>
      <c r="KC40" s="74">
        <f t="shared" si="45"/>
        <v>0</v>
      </c>
      <c r="KD40" s="74">
        <f t="shared" si="46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7"/>
        <v>0</v>
      </c>
      <c r="KP40" s="70">
        <f t="shared" si="47"/>
        <v>0</v>
      </c>
      <c r="KQ40" s="263"/>
      <c r="KR40" s="70"/>
      <c r="KS40" s="70"/>
      <c r="KT40" s="70"/>
      <c r="KU40" s="114">
        <f t="shared" si="48"/>
        <v>0</v>
      </c>
      <c r="KV40" s="114">
        <f t="shared" si="49"/>
        <v>0</v>
      </c>
      <c r="KW40" s="70"/>
      <c r="KX40" s="70"/>
      <c r="KY40" s="70">
        <f t="shared" si="50"/>
        <v>0</v>
      </c>
      <c r="KZ40" s="70">
        <f t="shared" si="51"/>
        <v>0</v>
      </c>
      <c r="LA40" s="70"/>
      <c r="LB40" s="70"/>
      <c r="LC40" s="70"/>
      <c r="LD40" s="70"/>
      <c r="LE40" s="70">
        <f t="shared" si="52"/>
        <v>0</v>
      </c>
      <c r="LF40" s="70">
        <f t="shared" si="53"/>
        <v>0</v>
      </c>
      <c r="LG40" s="70"/>
      <c r="LH40" s="70"/>
      <c r="LI40" s="70">
        <f t="shared" si="54"/>
        <v>0</v>
      </c>
      <c r="LJ40" s="70">
        <f t="shared" si="55"/>
        <v>0</v>
      </c>
      <c r="LK40" s="67">
        <v>24.2</v>
      </c>
      <c r="LL40" s="269"/>
      <c r="LM40" s="75">
        <v>24.02</v>
      </c>
      <c r="LN40" s="368"/>
      <c r="LO40" s="75">
        <v>6.5750000000000002</v>
      </c>
      <c r="LP40" s="370"/>
      <c r="LQ40" s="130"/>
      <c r="LR40" s="271"/>
      <c r="LS40" s="271"/>
      <c r="LT40" s="271"/>
      <c r="LU40" s="70">
        <f t="shared" si="56"/>
        <v>54.795000000000002</v>
      </c>
      <c r="LV40" s="70">
        <f t="shared" si="57"/>
        <v>0</v>
      </c>
      <c r="LW40" s="130"/>
      <c r="LX40" s="70"/>
      <c r="LY40" s="70"/>
      <c r="LZ40" s="70"/>
      <c r="MA40" s="70">
        <f t="shared" si="58"/>
        <v>0</v>
      </c>
      <c r="MB40" s="70">
        <f t="shared" si="59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60"/>
        <v>0</v>
      </c>
      <c r="ML40" s="70">
        <f t="shared" si="61"/>
        <v>0</v>
      </c>
      <c r="MM40" s="371">
        <v>3.2028120000000002</v>
      </c>
      <c r="MN40" s="371"/>
      <c r="MO40" s="371">
        <v>2.135208</v>
      </c>
      <c r="MP40" s="371"/>
      <c r="MQ40" s="70">
        <f t="shared" si="62"/>
        <v>5.3380200000000002</v>
      </c>
      <c r="MR40" s="70">
        <f t="shared" si="63"/>
        <v>0</v>
      </c>
      <c r="MS40" s="70"/>
      <c r="MT40" s="70"/>
      <c r="MU40" s="70">
        <f t="shared" si="64"/>
        <v>0</v>
      </c>
      <c r="MV40" s="70">
        <f t="shared" si="65"/>
        <v>0</v>
      </c>
      <c r="MW40" s="70"/>
      <c r="MX40" s="70"/>
      <c r="MY40" s="70">
        <f t="shared" si="66"/>
        <v>0</v>
      </c>
      <c r="MZ40" s="70">
        <f t="shared" si="67"/>
        <v>0</v>
      </c>
      <c r="NA40" s="305"/>
      <c r="NB40" s="344"/>
      <c r="NC40" s="70">
        <f t="shared" si="68"/>
        <v>0</v>
      </c>
      <c r="ND40" s="70">
        <f t="shared" si="69"/>
        <v>0</v>
      </c>
      <c r="NE40" s="172"/>
      <c r="NF40" s="172"/>
      <c r="NG40" s="172">
        <f t="shared" si="70"/>
        <v>0</v>
      </c>
      <c r="NH40" s="172">
        <f t="shared" si="71"/>
        <v>0</v>
      </c>
      <c r="NI40" s="172"/>
      <c r="NJ40" s="172"/>
      <c r="NK40" s="172">
        <f t="shared" si="72"/>
        <v>0</v>
      </c>
      <c r="NL40" s="172">
        <f t="shared" si="73"/>
        <v>0</v>
      </c>
      <c r="NM40" s="264"/>
      <c r="NN40" s="172"/>
      <c r="NO40" s="172">
        <f t="shared" si="74"/>
        <v>0</v>
      </c>
      <c r="NP40" s="172">
        <f t="shared" si="75"/>
        <v>0</v>
      </c>
      <c r="NQ40" s="303">
        <v>2.5</v>
      </c>
      <c r="NR40" s="303"/>
      <c r="NS40" s="270">
        <v>0</v>
      </c>
      <c r="NT40" s="270"/>
      <c r="NU40" s="270">
        <v>0</v>
      </c>
      <c r="NV40" s="270"/>
      <c r="NW40" s="270">
        <v>0</v>
      </c>
      <c r="NX40" s="270"/>
      <c r="NY40" s="270">
        <v>0</v>
      </c>
      <c r="NZ40" s="270"/>
      <c r="OA40" s="270">
        <v>0</v>
      </c>
      <c r="OB40" s="270"/>
      <c r="OC40" s="70">
        <f t="shared" si="76"/>
        <v>2.5</v>
      </c>
      <c r="OD40" s="70">
        <f t="shared" si="77"/>
        <v>0</v>
      </c>
      <c r="OE40" s="70">
        <v>4.8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8"/>
        <v>4.8</v>
      </c>
      <c r="ON40" s="70">
        <f t="shared" si="79"/>
        <v>0</v>
      </c>
      <c r="OO40" s="372">
        <v>2.81</v>
      </c>
      <c r="OP40" s="270"/>
      <c r="OQ40" s="372">
        <v>0.79</v>
      </c>
      <c r="OR40" s="270"/>
      <c r="OS40" s="372">
        <v>0.87</v>
      </c>
      <c r="OT40" s="270"/>
      <c r="OU40" s="172">
        <f t="shared" si="80"/>
        <v>3.6</v>
      </c>
      <c r="OV40" s="172">
        <f t="shared" si="81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9">
        <v>115</v>
      </c>
      <c r="AL41" s="350">
        <v>34.5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115</v>
      </c>
      <c r="AV41" s="70">
        <f t="shared" si="2"/>
        <v>34.5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>
        <v>40</v>
      </c>
      <c r="BF41" s="74">
        <v>5.6959999999999997</v>
      </c>
      <c r="BG41" s="357">
        <v>8</v>
      </c>
      <c r="BH41" s="358">
        <v>1.1392</v>
      </c>
      <c r="BI41" s="357"/>
      <c r="BJ41" s="358"/>
      <c r="BK41" s="264">
        <v>2</v>
      </c>
      <c r="BL41" s="74">
        <v>0.2848</v>
      </c>
      <c r="BM41" s="74"/>
      <c r="BN41" s="74"/>
      <c r="BO41" s="74"/>
      <c r="BP41" s="74"/>
      <c r="BQ41" s="74"/>
      <c r="BR41" s="74"/>
      <c r="BS41" s="263">
        <f t="shared" si="19"/>
        <v>50</v>
      </c>
      <c r="BT41" s="74">
        <f t="shared" si="20"/>
        <v>7.1199999999999992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247.40625</v>
      </c>
      <c r="CR41" s="300"/>
      <c r="CS41" s="300"/>
      <c r="CT41" s="274"/>
      <c r="CU41" s="355">
        <v>18.556701030927837</v>
      </c>
      <c r="CV41" s="172"/>
      <c r="CW41" s="301">
        <v>63.814432989690722</v>
      </c>
      <c r="CX41" s="274"/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41.103092783505197</v>
      </c>
      <c r="DL41" s="345">
        <v>13.701030927835101</v>
      </c>
      <c r="DM41" s="373">
        <f t="shared" si="27"/>
        <v>41.103092783505197</v>
      </c>
      <c r="DN41" s="373">
        <f t="shared" si="27"/>
        <v>13.701030927835101</v>
      </c>
      <c r="DO41" s="345">
        <v>39.869999999999997</v>
      </c>
      <c r="DP41" s="345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8"/>
        <v>0</v>
      </c>
      <c r="ED41" s="74">
        <f t="shared" si="28"/>
        <v>0</v>
      </c>
      <c r="EE41" s="70"/>
      <c r="EF41" s="70"/>
      <c r="EG41" s="71">
        <v>41.24</v>
      </c>
      <c r="EH41" s="375">
        <v>10.31</v>
      </c>
      <c r="EI41" s="87">
        <v>257.73</v>
      </c>
      <c r="EJ41" s="87">
        <v>64.432500000000005</v>
      </c>
      <c r="EK41" s="74">
        <v>113.4</v>
      </c>
      <c r="EL41" s="279">
        <v>28.35</v>
      </c>
      <c r="EM41" s="267"/>
      <c r="EN41" s="267"/>
      <c r="EO41" s="267"/>
      <c r="EP41" s="267"/>
      <c r="EQ41" s="74">
        <f t="shared" si="29"/>
        <v>412.37</v>
      </c>
      <c r="ER41" s="74">
        <f t="shared" si="30"/>
        <v>103.0925</v>
      </c>
      <c r="ES41" s="172"/>
      <c r="ET41" s="172"/>
      <c r="EU41" s="280"/>
      <c r="EV41" s="280"/>
      <c r="EW41" s="70">
        <f t="shared" si="31"/>
        <v>0</v>
      </c>
      <c r="EX41" s="70">
        <f t="shared" si="32"/>
        <v>0</v>
      </c>
      <c r="EY41" s="74"/>
      <c r="EZ41" s="74"/>
      <c r="FA41" s="353">
        <v>45</v>
      </c>
      <c r="FB41" s="268"/>
      <c r="FC41" s="106">
        <v>40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3"/>
        <v>0</v>
      </c>
      <c r="FR41" s="74">
        <f t="shared" si="34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5"/>
        <v>0</v>
      </c>
      <c r="GH41" s="74">
        <f t="shared" si="36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7"/>
        <v>0</v>
      </c>
      <c r="HP41" s="74">
        <f t="shared" si="38"/>
        <v>0</v>
      </c>
      <c r="HQ41" s="298">
        <v>400</v>
      </c>
      <c r="HR41" s="67"/>
      <c r="HS41" s="298">
        <v>400</v>
      </c>
      <c r="HT41" s="74"/>
      <c r="HU41" s="74">
        <f t="shared" si="39"/>
        <v>400</v>
      </c>
      <c r="HV41" s="74">
        <f t="shared" si="40"/>
        <v>0</v>
      </c>
      <c r="HW41" s="74"/>
      <c r="HX41" s="74"/>
      <c r="HY41" s="303"/>
      <c r="HZ41" s="303"/>
      <c r="IA41" s="89"/>
      <c r="IB41" s="87"/>
      <c r="IC41" s="172">
        <v>6.8</v>
      </c>
      <c r="ID41" s="269">
        <v>1.7</v>
      </c>
      <c r="IE41" s="184"/>
      <c r="IF41" s="184"/>
      <c r="IG41" s="74">
        <f t="shared" si="41"/>
        <v>6.8</v>
      </c>
      <c r="IH41" s="74">
        <f t="shared" si="42"/>
        <v>1.7</v>
      </c>
      <c r="II41" s="74">
        <v>205</v>
      </c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205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/>
      <c r="JC41" s="67">
        <v>0</v>
      </c>
      <c r="JD41" s="67"/>
      <c r="JE41" s="347">
        <v>5.15</v>
      </c>
      <c r="JF41" s="347"/>
      <c r="JG41" s="74">
        <f t="shared" si="43"/>
        <v>15.46</v>
      </c>
      <c r="JH41" s="74">
        <f t="shared" si="44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2"/>
        <v>50.796300000000002</v>
      </c>
      <c r="JX41" s="74">
        <f t="shared" si="83"/>
        <v>10</v>
      </c>
      <c r="JY41" s="74"/>
      <c r="JZ41" s="74"/>
      <c r="KA41" s="67"/>
      <c r="KB41" s="67"/>
      <c r="KC41" s="74">
        <f t="shared" si="45"/>
        <v>0</v>
      </c>
      <c r="KD41" s="74">
        <f t="shared" si="46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7"/>
        <v>0</v>
      </c>
      <c r="KP41" s="70">
        <f t="shared" si="47"/>
        <v>0</v>
      </c>
      <c r="KQ41" s="263"/>
      <c r="KR41" s="70"/>
      <c r="KS41" s="70"/>
      <c r="KT41" s="70"/>
      <c r="KU41" s="114">
        <f t="shared" si="48"/>
        <v>0</v>
      </c>
      <c r="KV41" s="114">
        <f t="shared" si="49"/>
        <v>0</v>
      </c>
      <c r="KW41" s="70"/>
      <c r="KX41" s="70"/>
      <c r="KY41" s="70">
        <f t="shared" si="50"/>
        <v>0</v>
      </c>
      <c r="KZ41" s="70">
        <f t="shared" si="51"/>
        <v>0</v>
      </c>
      <c r="LA41" s="70"/>
      <c r="LB41" s="70"/>
      <c r="LC41" s="70"/>
      <c r="LD41" s="70"/>
      <c r="LE41" s="70">
        <f t="shared" si="52"/>
        <v>0</v>
      </c>
      <c r="LF41" s="70">
        <f t="shared" si="53"/>
        <v>0</v>
      </c>
      <c r="LG41" s="70"/>
      <c r="LH41" s="70"/>
      <c r="LI41" s="70">
        <f t="shared" si="54"/>
        <v>0</v>
      </c>
      <c r="LJ41" s="70">
        <f t="shared" si="55"/>
        <v>0</v>
      </c>
      <c r="LK41" s="67">
        <v>24.2</v>
      </c>
      <c r="LL41" s="269"/>
      <c r="LM41" s="75">
        <v>24.02</v>
      </c>
      <c r="LN41" s="368"/>
      <c r="LO41" s="75">
        <v>6.5750000000000002</v>
      </c>
      <c r="LP41" s="370"/>
      <c r="LQ41" s="130"/>
      <c r="LR41" s="271"/>
      <c r="LS41" s="271"/>
      <c r="LT41" s="271"/>
      <c r="LU41" s="70">
        <f t="shared" si="56"/>
        <v>54.795000000000002</v>
      </c>
      <c r="LV41" s="70">
        <f t="shared" si="57"/>
        <v>0</v>
      </c>
      <c r="LW41" s="130"/>
      <c r="LX41" s="70"/>
      <c r="LY41" s="70"/>
      <c r="LZ41" s="70"/>
      <c r="MA41" s="70">
        <f t="shared" si="58"/>
        <v>0</v>
      </c>
      <c r="MB41" s="70">
        <f t="shared" si="59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60"/>
        <v>0</v>
      </c>
      <c r="ML41" s="70">
        <f t="shared" si="61"/>
        <v>0</v>
      </c>
      <c r="MM41" s="371">
        <v>3.8204639999999999</v>
      </c>
      <c r="MN41" s="371"/>
      <c r="MO41" s="371">
        <v>2.5469760000000004</v>
      </c>
      <c r="MP41" s="371"/>
      <c r="MQ41" s="70">
        <f t="shared" si="62"/>
        <v>6.3674400000000002</v>
      </c>
      <c r="MR41" s="70">
        <f t="shared" si="63"/>
        <v>0</v>
      </c>
      <c r="MS41" s="70"/>
      <c r="MT41" s="70"/>
      <c r="MU41" s="70">
        <f t="shared" si="64"/>
        <v>0</v>
      </c>
      <c r="MV41" s="70">
        <f t="shared" si="65"/>
        <v>0</v>
      </c>
      <c r="MW41" s="70"/>
      <c r="MX41" s="70"/>
      <c r="MY41" s="70">
        <f t="shared" si="66"/>
        <v>0</v>
      </c>
      <c r="MZ41" s="70">
        <f t="shared" si="67"/>
        <v>0</v>
      </c>
      <c r="NA41" s="305"/>
      <c r="NB41" s="344"/>
      <c r="NC41" s="70">
        <f t="shared" si="68"/>
        <v>0</v>
      </c>
      <c r="ND41" s="70">
        <f t="shared" si="69"/>
        <v>0</v>
      </c>
      <c r="NE41" s="172"/>
      <c r="NF41" s="172"/>
      <c r="NG41" s="172">
        <f t="shared" si="70"/>
        <v>0</v>
      </c>
      <c r="NH41" s="172">
        <f t="shared" si="71"/>
        <v>0</v>
      </c>
      <c r="NI41" s="172"/>
      <c r="NJ41" s="172"/>
      <c r="NK41" s="172">
        <f t="shared" si="72"/>
        <v>0</v>
      </c>
      <c r="NL41" s="172">
        <f t="shared" si="73"/>
        <v>0</v>
      </c>
      <c r="NM41" s="264"/>
      <c r="NN41" s="172"/>
      <c r="NO41" s="172">
        <f t="shared" si="74"/>
        <v>0</v>
      </c>
      <c r="NP41" s="172">
        <f t="shared" si="75"/>
        <v>0</v>
      </c>
      <c r="NQ41" s="303">
        <v>4.16</v>
      </c>
      <c r="NR41" s="303"/>
      <c r="NS41" s="270">
        <v>0</v>
      </c>
      <c r="NT41" s="270"/>
      <c r="NU41" s="270">
        <v>0</v>
      </c>
      <c r="NV41" s="270"/>
      <c r="NW41" s="270">
        <v>0</v>
      </c>
      <c r="NX41" s="270"/>
      <c r="NY41" s="270">
        <v>0</v>
      </c>
      <c r="NZ41" s="270"/>
      <c r="OA41" s="270">
        <v>0</v>
      </c>
      <c r="OB41" s="270"/>
      <c r="OC41" s="70">
        <f t="shared" si="76"/>
        <v>4.16</v>
      </c>
      <c r="OD41" s="70">
        <f t="shared" si="77"/>
        <v>0</v>
      </c>
      <c r="OE41" s="70">
        <v>6.84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8"/>
        <v>6.84</v>
      </c>
      <c r="ON41" s="70">
        <f t="shared" si="79"/>
        <v>0</v>
      </c>
      <c r="OO41" s="372">
        <v>3.3</v>
      </c>
      <c r="OP41" s="270"/>
      <c r="OQ41" s="372">
        <v>0.93</v>
      </c>
      <c r="OR41" s="270"/>
      <c r="OS41" s="372">
        <v>1.02</v>
      </c>
      <c r="OT41" s="270"/>
      <c r="OU41" s="172">
        <f t="shared" si="80"/>
        <v>4.2299999999999995</v>
      </c>
      <c r="OV41" s="172">
        <f t="shared" si="81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49">
        <v>115</v>
      </c>
      <c r="AL42" s="350">
        <v>34.5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115</v>
      </c>
      <c r="AV42" s="70">
        <f t="shared" si="2"/>
        <v>34.5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>
        <v>40</v>
      </c>
      <c r="BF42" s="74">
        <v>5.6959999999999997</v>
      </c>
      <c r="BG42" s="357">
        <v>8</v>
      </c>
      <c r="BH42" s="358">
        <v>1.1392</v>
      </c>
      <c r="BI42" s="357"/>
      <c r="BJ42" s="358"/>
      <c r="BK42" s="264">
        <v>2</v>
      </c>
      <c r="BL42" s="74">
        <v>0.2848</v>
      </c>
      <c r="BM42" s="74"/>
      <c r="BN42" s="74"/>
      <c r="BO42" s="74"/>
      <c r="BP42" s="74"/>
      <c r="BQ42" s="74"/>
      <c r="BR42" s="74"/>
      <c r="BS42" s="263">
        <f t="shared" si="19"/>
        <v>50</v>
      </c>
      <c r="BT42" s="74">
        <f t="shared" si="20"/>
        <v>7.1199999999999992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247.40625</v>
      </c>
      <c r="CR42" s="300"/>
      <c r="CS42" s="300"/>
      <c r="CT42" s="274"/>
      <c r="CU42" s="355">
        <v>18.556701030927837</v>
      </c>
      <c r="CV42" s="172"/>
      <c r="CW42" s="301">
        <v>63.814432989690722</v>
      </c>
      <c r="CX42" s="274"/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41.103092783505197</v>
      </c>
      <c r="DL42" s="345">
        <v>13.701030927835101</v>
      </c>
      <c r="DM42" s="373">
        <f t="shared" si="27"/>
        <v>41.103092783505197</v>
      </c>
      <c r="DN42" s="373">
        <f t="shared" si="27"/>
        <v>13.701030927835101</v>
      </c>
      <c r="DO42" s="345">
        <v>39.869999999999997</v>
      </c>
      <c r="DP42" s="345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8"/>
        <v>0</v>
      </c>
      <c r="ED42" s="74">
        <f t="shared" si="28"/>
        <v>0</v>
      </c>
      <c r="EE42" s="70"/>
      <c r="EF42" s="70"/>
      <c r="EG42" s="71">
        <v>41.24</v>
      </c>
      <c r="EH42" s="375">
        <v>10.31</v>
      </c>
      <c r="EI42" s="87">
        <v>257.73</v>
      </c>
      <c r="EJ42" s="87">
        <v>64.432500000000005</v>
      </c>
      <c r="EK42" s="74">
        <v>113.4</v>
      </c>
      <c r="EL42" s="279">
        <v>28.35</v>
      </c>
      <c r="EM42" s="267"/>
      <c r="EN42" s="267"/>
      <c r="EO42" s="267"/>
      <c r="EP42" s="267"/>
      <c r="EQ42" s="74">
        <f t="shared" si="29"/>
        <v>412.37</v>
      </c>
      <c r="ER42" s="74">
        <f t="shared" si="30"/>
        <v>103.0925</v>
      </c>
      <c r="ES42" s="172"/>
      <c r="ET42" s="172"/>
      <c r="EU42" s="280"/>
      <c r="EV42" s="280"/>
      <c r="EW42" s="70">
        <f t="shared" si="31"/>
        <v>0</v>
      </c>
      <c r="EX42" s="70">
        <f t="shared" si="32"/>
        <v>0</v>
      </c>
      <c r="EY42" s="74"/>
      <c r="EZ42" s="74"/>
      <c r="FA42" s="353">
        <v>45</v>
      </c>
      <c r="FB42" s="268"/>
      <c r="FC42" s="106">
        <v>40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3"/>
        <v>0</v>
      </c>
      <c r="FR42" s="74">
        <f t="shared" si="34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5"/>
        <v>0</v>
      </c>
      <c r="GH42" s="74">
        <f t="shared" si="36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7"/>
        <v>0</v>
      </c>
      <c r="HP42" s="74">
        <f t="shared" si="38"/>
        <v>0</v>
      </c>
      <c r="HQ42" s="298">
        <v>400</v>
      </c>
      <c r="HR42" s="67"/>
      <c r="HS42" s="298">
        <v>400</v>
      </c>
      <c r="HT42" s="74"/>
      <c r="HU42" s="74">
        <f t="shared" si="39"/>
        <v>400</v>
      </c>
      <c r="HV42" s="74">
        <f t="shared" si="40"/>
        <v>0</v>
      </c>
      <c r="HW42" s="74"/>
      <c r="HX42" s="74"/>
      <c r="HY42" s="303"/>
      <c r="HZ42" s="303"/>
      <c r="IA42" s="89"/>
      <c r="IB42" s="87"/>
      <c r="IC42" s="172">
        <v>6.8</v>
      </c>
      <c r="ID42" s="269">
        <v>1.7</v>
      </c>
      <c r="IE42" s="184"/>
      <c r="IF42" s="184"/>
      <c r="IG42" s="74">
        <f t="shared" si="41"/>
        <v>6.8</v>
      </c>
      <c r="IH42" s="74">
        <f t="shared" si="42"/>
        <v>1.7</v>
      </c>
      <c r="II42" s="74">
        <v>205</v>
      </c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205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/>
      <c r="JC42" s="67">
        <v>0</v>
      </c>
      <c r="JD42" s="67"/>
      <c r="JE42" s="347">
        <v>5.15</v>
      </c>
      <c r="JF42" s="347"/>
      <c r="JG42" s="74">
        <f t="shared" si="43"/>
        <v>15.46</v>
      </c>
      <c r="JH42" s="74">
        <f t="shared" si="44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2"/>
        <v>50.796300000000002</v>
      </c>
      <c r="JX42" s="74">
        <f t="shared" si="83"/>
        <v>10</v>
      </c>
      <c r="JY42" s="74"/>
      <c r="JZ42" s="74"/>
      <c r="KA42" s="67"/>
      <c r="KB42" s="67"/>
      <c r="KC42" s="74">
        <f t="shared" si="45"/>
        <v>0</v>
      </c>
      <c r="KD42" s="74">
        <f t="shared" si="46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7"/>
        <v>0</v>
      </c>
      <c r="KP42" s="70">
        <f t="shared" si="47"/>
        <v>0</v>
      </c>
      <c r="KQ42" s="263"/>
      <c r="KR42" s="70"/>
      <c r="KS42" s="70"/>
      <c r="KT42" s="70"/>
      <c r="KU42" s="114">
        <f t="shared" si="48"/>
        <v>0</v>
      </c>
      <c r="KV42" s="114">
        <f t="shared" si="49"/>
        <v>0</v>
      </c>
      <c r="KW42" s="70"/>
      <c r="KX42" s="70"/>
      <c r="KY42" s="70">
        <f t="shared" si="50"/>
        <v>0</v>
      </c>
      <c r="KZ42" s="70">
        <f t="shared" si="51"/>
        <v>0</v>
      </c>
      <c r="LA42" s="70"/>
      <c r="LB42" s="70"/>
      <c r="LC42" s="70"/>
      <c r="LD42" s="70"/>
      <c r="LE42" s="70">
        <f t="shared" si="52"/>
        <v>0</v>
      </c>
      <c r="LF42" s="70">
        <f t="shared" si="53"/>
        <v>0</v>
      </c>
      <c r="LG42" s="70"/>
      <c r="LH42" s="70"/>
      <c r="LI42" s="70">
        <f t="shared" si="54"/>
        <v>0</v>
      </c>
      <c r="LJ42" s="70">
        <f t="shared" si="55"/>
        <v>0</v>
      </c>
      <c r="LK42" s="67">
        <v>24.2</v>
      </c>
      <c r="LL42" s="269"/>
      <c r="LM42" s="75">
        <v>24.02</v>
      </c>
      <c r="LN42" s="368"/>
      <c r="LO42" s="75">
        <v>6.5750000000000002</v>
      </c>
      <c r="LP42" s="370"/>
      <c r="LQ42" s="130"/>
      <c r="LR42" s="271"/>
      <c r="LS42" s="271"/>
      <c r="LT42" s="271"/>
      <c r="LU42" s="70">
        <f t="shared" si="56"/>
        <v>54.795000000000002</v>
      </c>
      <c r="LV42" s="70">
        <f t="shared" si="57"/>
        <v>0</v>
      </c>
      <c r="LW42" s="130"/>
      <c r="LX42" s="70"/>
      <c r="LY42" s="70"/>
      <c r="LZ42" s="70"/>
      <c r="MA42" s="70">
        <f t="shared" si="58"/>
        <v>0</v>
      </c>
      <c r="MB42" s="70">
        <f t="shared" si="59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60"/>
        <v>0</v>
      </c>
      <c r="ML42" s="70">
        <f t="shared" si="61"/>
        <v>0</v>
      </c>
      <c r="MM42" s="371">
        <v>4.5696959999999995</v>
      </c>
      <c r="MN42" s="371"/>
      <c r="MO42" s="371">
        <v>3.0464639999999998</v>
      </c>
      <c r="MP42" s="371"/>
      <c r="MQ42" s="70">
        <f t="shared" si="62"/>
        <v>7.6161599999999989</v>
      </c>
      <c r="MR42" s="70">
        <f t="shared" si="63"/>
        <v>0</v>
      </c>
      <c r="MS42" s="70"/>
      <c r="MT42" s="70"/>
      <c r="MU42" s="70">
        <f t="shared" si="64"/>
        <v>0</v>
      </c>
      <c r="MV42" s="70">
        <f t="shared" si="65"/>
        <v>0</v>
      </c>
      <c r="MW42" s="70"/>
      <c r="MX42" s="70"/>
      <c r="MY42" s="70">
        <f t="shared" si="66"/>
        <v>0</v>
      </c>
      <c r="MZ42" s="70">
        <f t="shared" si="67"/>
        <v>0</v>
      </c>
      <c r="NA42" s="305"/>
      <c r="NB42" s="344"/>
      <c r="NC42" s="70">
        <f t="shared" si="68"/>
        <v>0</v>
      </c>
      <c r="ND42" s="70">
        <f t="shared" si="69"/>
        <v>0</v>
      </c>
      <c r="NE42" s="172"/>
      <c r="NF42" s="172"/>
      <c r="NG42" s="172">
        <f t="shared" si="70"/>
        <v>0</v>
      </c>
      <c r="NH42" s="172">
        <f t="shared" si="71"/>
        <v>0</v>
      </c>
      <c r="NI42" s="172"/>
      <c r="NJ42" s="172"/>
      <c r="NK42" s="172">
        <f t="shared" si="72"/>
        <v>0</v>
      </c>
      <c r="NL42" s="172">
        <f t="shared" si="73"/>
        <v>0</v>
      </c>
      <c r="NM42" s="264"/>
      <c r="NN42" s="172"/>
      <c r="NO42" s="172">
        <f t="shared" si="74"/>
        <v>0</v>
      </c>
      <c r="NP42" s="172">
        <f t="shared" si="75"/>
        <v>0</v>
      </c>
      <c r="NQ42" s="303">
        <v>6.17</v>
      </c>
      <c r="NR42" s="303"/>
      <c r="NS42" s="270">
        <v>0</v>
      </c>
      <c r="NT42" s="270"/>
      <c r="NU42" s="270">
        <v>0</v>
      </c>
      <c r="NV42" s="270"/>
      <c r="NW42" s="270">
        <v>0</v>
      </c>
      <c r="NX42" s="270"/>
      <c r="NY42" s="270">
        <v>0</v>
      </c>
      <c r="NZ42" s="270"/>
      <c r="OA42" s="270">
        <v>0</v>
      </c>
      <c r="OB42" s="270"/>
      <c r="OC42" s="70">
        <f t="shared" si="76"/>
        <v>6.17</v>
      </c>
      <c r="OD42" s="70">
        <f t="shared" si="77"/>
        <v>0</v>
      </c>
      <c r="OE42" s="70">
        <v>6.78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8"/>
        <v>6.78</v>
      </c>
      <c r="ON42" s="70">
        <f t="shared" si="79"/>
        <v>0</v>
      </c>
      <c r="OO42" s="372">
        <v>4.22</v>
      </c>
      <c r="OP42" s="270"/>
      <c r="OQ42" s="372">
        <v>1.19</v>
      </c>
      <c r="OR42" s="270"/>
      <c r="OS42" s="372">
        <v>1.3</v>
      </c>
      <c r="OT42" s="270"/>
      <c r="OU42" s="172">
        <f t="shared" si="80"/>
        <v>5.41</v>
      </c>
      <c r="OV42" s="172">
        <f t="shared" si="81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4">C43+E43+G43</f>
        <v>0</v>
      </c>
      <c r="J43" s="74">
        <f t="shared" ref="J43:J74" si="85">D43+F43+H43</f>
        <v>0</v>
      </c>
      <c r="K43" s="263"/>
      <c r="L43" s="263"/>
      <c r="M43" s="67"/>
      <c r="N43" s="67"/>
      <c r="O43" s="71"/>
      <c r="P43" s="67"/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9">
        <v>100</v>
      </c>
      <c r="AL43" s="350">
        <v>30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6">AE43+AG43+AI43+AK43+AM43+AO43+AQ43+AS43</f>
        <v>100</v>
      </c>
      <c r="AV43" s="70">
        <f t="shared" ref="AV43:AV74" si="87">AF43+AH43+AJ43+AL43+AN43+AP43+AR43+AT43</f>
        <v>30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8">AW43+AY43+BA43</f>
        <v>2</v>
      </c>
      <c r="BD43" s="74">
        <f t="shared" ref="BD43:BD74" si="89">AX43+AZ43+BB43</f>
        <v>0.85</v>
      </c>
      <c r="BE43" s="74">
        <v>40</v>
      </c>
      <c r="BF43" s="74">
        <v>5.6959999999999997</v>
      </c>
      <c r="BG43" s="357">
        <v>8</v>
      </c>
      <c r="BH43" s="358">
        <v>1.1392</v>
      </c>
      <c r="BI43" s="357"/>
      <c r="BJ43" s="358"/>
      <c r="BK43" s="264">
        <v>2</v>
      </c>
      <c r="BL43" s="74">
        <v>0.2848</v>
      </c>
      <c r="BM43" s="74"/>
      <c r="BN43" s="74"/>
      <c r="BO43" s="74"/>
      <c r="BP43" s="74"/>
      <c r="BQ43" s="74"/>
      <c r="BR43" s="74"/>
      <c r="BS43" s="263">
        <f t="shared" si="19"/>
        <v>50</v>
      </c>
      <c r="BT43" s="74">
        <f t="shared" si="20"/>
        <v>7.1199999999999992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0">BW43+BY43+CA43</f>
        <v>0</v>
      </c>
      <c r="CD43" s="70">
        <f t="shared" si="90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0</v>
      </c>
      <c r="CN43" s="269">
        <v>0</v>
      </c>
      <c r="CO43" s="74">
        <f t="shared" si="21"/>
        <v>37.08</v>
      </c>
      <c r="CP43" s="74">
        <f t="shared" si="22"/>
        <v>12</v>
      </c>
      <c r="CQ43" s="300">
        <v>247.40625</v>
      </c>
      <c r="CR43" s="300"/>
      <c r="CS43" s="300"/>
      <c r="CT43" s="274"/>
      <c r="CU43" s="355">
        <v>18.556701030927837</v>
      </c>
      <c r="CV43" s="172"/>
      <c r="CW43" s="301">
        <v>63.814432989690722</v>
      </c>
      <c r="CX43" s="274"/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41.103092783505197</v>
      </c>
      <c r="DL43" s="345">
        <v>13.701030927835101</v>
      </c>
      <c r="DM43" s="373">
        <f t="shared" si="27"/>
        <v>41.103092783505197</v>
      </c>
      <c r="DN43" s="373">
        <f t="shared" si="27"/>
        <v>13.701030927835101</v>
      </c>
      <c r="DO43" s="345">
        <v>39.869999999999997</v>
      </c>
      <c r="DP43" s="345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8"/>
        <v>0</v>
      </c>
      <c r="ED43" s="74">
        <f t="shared" si="28"/>
        <v>0</v>
      </c>
      <c r="EE43" s="70"/>
      <c r="EF43" s="70"/>
      <c r="EG43" s="71">
        <v>41.24</v>
      </c>
      <c r="EH43" s="375">
        <v>10.31</v>
      </c>
      <c r="EI43" s="87">
        <v>257.73</v>
      </c>
      <c r="EJ43" s="87">
        <v>64.432500000000005</v>
      </c>
      <c r="EK43" s="74">
        <v>113.4</v>
      </c>
      <c r="EL43" s="279">
        <v>28.35</v>
      </c>
      <c r="EM43" s="267"/>
      <c r="EN43" s="267"/>
      <c r="EO43" s="267"/>
      <c r="EP43" s="267"/>
      <c r="EQ43" s="74">
        <f t="shared" si="29"/>
        <v>412.37</v>
      </c>
      <c r="ER43" s="74">
        <f t="shared" si="30"/>
        <v>103.0925</v>
      </c>
      <c r="ES43" s="172"/>
      <c r="ET43" s="172"/>
      <c r="EU43" s="280"/>
      <c r="EV43" s="280"/>
      <c r="EW43" s="70">
        <f t="shared" si="31"/>
        <v>0</v>
      </c>
      <c r="EX43" s="70">
        <f t="shared" si="32"/>
        <v>0</v>
      </c>
      <c r="EY43" s="74"/>
      <c r="EZ43" s="74"/>
      <c r="FA43" s="353">
        <v>45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3"/>
        <v>0</v>
      </c>
      <c r="FR43" s="74">
        <f t="shared" si="34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5"/>
        <v>0</v>
      </c>
      <c r="GH43" s="74">
        <f t="shared" si="36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1">HC43+HE43+HG43</f>
        <v>0</v>
      </c>
      <c r="HJ43" s="70">
        <f t="shared" ref="HJ43:HJ74" si="92">HD43+HF43+HH43</f>
        <v>0</v>
      </c>
      <c r="HK43" s="74"/>
      <c r="HL43" s="74"/>
      <c r="HM43" s="74"/>
      <c r="HN43" s="279"/>
      <c r="HO43" s="74">
        <f t="shared" si="37"/>
        <v>0</v>
      </c>
      <c r="HP43" s="74">
        <f t="shared" si="38"/>
        <v>0</v>
      </c>
      <c r="HQ43" s="376">
        <v>370</v>
      </c>
      <c r="HR43" s="67"/>
      <c r="HS43" s="298">
        <v>400</v>
      </c>
      <c r="HT43" s="74"/>
      <c r="HU43" s="74">
        <f t="shared" si="39"/>
        <v>370</v>
      </c>
      <c r="HV43" s="74">
        <f t="shared" si="40"/>
        <v>0</v>
      </c>
      <c r="HW43" s="74"/>
      <c r="HX43" s="74"/>
      <c r="HY43" s="303"/>
      <c r="HZ43" s="303"/>
      <c r="IA43" s="89"/>
      <c r="IB43" s="87"/>
      <c r="IC43" s="172">
        <v>6.8</v>
      </c>
      <c r="ID43" s="269">
        <v>1.7</v>
      </c>
      <c r="IE43" s="184"/>
      <c r="IF43" s="184"/>
      <c r="IG43" s="74">
        <f t="shared" si="41"/>
        <v>6.8</v>
      </c>
      <c r="IH43" s="74">
        <f t="shared" si="42"/>
        <v>1.7</v>
      </c>
      <c r="II43" s="74">
        <v>205</v>
      </c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3">II43+IK43+IM43+IO43+IQ43+IS43</f>
        <v>205</v>
      </c>
      <c r="IV43" s="74">
        <f t="shared" ref="IV43:IV74" si="94">IJ43+IL43+IN43+IP43+IT43+IT43</f>
        <v>0</v>
      </c>
      <c r="IW43" s="74"/>
      <c r="IX43" s="74"/>
      <c r="IY43" s="67"/>
      <c r="IZ43" s="67"/>
      <c r="JA43" s="67">
        <v>10.31</v>
      </c>
      <c r="JB43" s="67"/>
      <c r="JC43" s="67">
        <v>0</v>
      </c>
      <c r="JD43" s="67"/>
      <c r="JE43" s="347">
        <v>5.15</v>
      </c>
      <c r="JF43" s="347"/>
      <c r="JG43" s="74">
        <f t="shared" si="43"/>
        <v>15.46</v>
      </c>
      <c r="JH43" s="74">
        <f t="shared" si="44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2"/>
        <v>6.3967999999999998</v>
      </c>
      <c r="JX43" s="74">
        <f t="shared" si="83"/>
        <v>1</v>
      </c>
      <c r="JY43" s="74"/>
      <c r="JZ43" s="74"/>
      <c r="KA43" s="67"/>
      <c r="KB43" s="67"/>
      <c r="KC43" s="74">
        <f t="shared" si="45"/>
        <v>0</v>
      </c>
      <c r="KD43" s="74">
        <f t="shared" si="46"/>
        <v>0</v>
      </c>
      <c r="KE43" s="70"/>
      <c r="KF43" s="70"/>
      <c r="KG43" s="70"/>
      <c r="KH43" s="70"/>
      <c r="KI43" s="70">
        <f t="shared" ref="KI43:KI74" si="95">KE43+KG43</f>
        <v>0</v>
      </c>
      <c r="KJ43" s="70">
        <f t="shared" ref="KJ43:KJ74" si="96">KF43+KH43</f>
        <v>0</v>
      </c>
      <c r="KK43" s="70"/>
      <c r="KL43" s="70"/>
      <c r="KM43" s="70"/>
      <c r="KN43" s="70"/>
      <c r="KO43" s="70">
        <f t="shared" si="47"/>
        <v>0</v>
      </c>
      <c r="KP43" s="70">
        <f t="shared" si="47"/>
        <v>0</v>
      </c>
      <c r="KQ43" s="263"/>
      <c r="KR43" s="70"/>
      <c r="KS43" s="70"/>
      <c r="KT43" s="70"/>
      <c r="KU43" s="114">
        <f t="shared" si="48"/>
        <v>0</v>
      </c>
      <c r="KV43" s="114">
        <f t="shared" si="49"/>
        <v>0</v>
      </c>
      <c r="KW43" s="70"/>
      <c r="KX43" s="70"/>
      <c r="KY43" s="70">
        <f t="shared" si="50"/>
        <v>0</v>
      </c>
      <c r="KZ43" s="70">
        <f t="shared" si="51"/>
        <v>0</v>
      </c>
      <c r="LA43" s="70"/>
      <c r="LB43" s="70"/>
      <c r="LC43" s="70"/>
      <c r="LD43" s="70"/>
      <c r="LE43" s="70">
        <f t="shared" si="52"/>
        <v>0</v>
      </c>
      <c r="LF43" s="70">
        <f t="shared" si="53"/>
        <v>0</v>
      </c>
      <c r="LG43" s="70"/>
      <c r="LH43" s="70"/>
      <c r="LI43" s="70">
        <f t="shared" si="54"/>
        <v>0</v>
      </c>
      <c r="LJ43" s="70">
        <f t="shared" si="55"/>
        <v>0</v>
      </c>
      <c r="LK43" s="67">
        <v>24.2</v>
      </c>
      <c r="LL43" s="269"/>
      <c r="LM43" s="75">
        <v>24.02</v>
      </c>
      <c r="LN43" s="368"/>
      <c r="LO43" s="75">
        <v>6.5750000000000002</v>
      </c>
      <c r="LP43" s="370"/>
      <c r="LQ43" s="130"/>
      <c r="LR43" s="271"/>
      <c r="LS43" s="271"/>
      <c r="LT43" s="271"/>
      <c r="LU43" s="70">
        <f t="shared" si="56"/>
        <v>54.795000000000002</v>
      </c>
      <c r="LV43" s="70">
        <f t="shared" si="57"/>
        <v>0</v>
      </c>
      <c r="LW43" s="130"/>
      <c r="LX43" s="70"/>
      <c r="LY43" s="70"/>
      <c r="LZ43" s="70"/>
      <c r="MA43" s="70">
        <f t="shared" si="58"/>
        <v>0</v>
      </c>
      <c r="MB43" s="70">
        <f t="shared" si="59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60"/>
        <v>0</v>
      </c>
      <c r="ML43" s="70">
        <f t="shared" si="61"/>
        <v>0</v>
      </c>
      <c r="MM43" s="371">
        <v>5.3452439999999983</v>
      </c>
      <c r="MN43" s="371"/>
      <c r="MO43" s="371">
        <v>3.5634959999999993</v>
      </c>
      <c r="MP43" s="371"/>
      <c r="MQ43" s="70">
        <f t="shared" si="62"/>
        <v>8.9087399999999981</v>
      </c>
      <c r="MR43" s="70">
        <f t="shared" si="63"/>
        <v>0</v>
      </c>
      <c r="MS43" s="70"/>
      <c r="MT43" s="70"/>
      <c r="MU43" s="70">
        <f t="shared" si="64"/>
        <v>0</v>
      </c>
      <c r="MV43" s="70">
        <f t="shared" si="65"/>
        <v>0</v>
      </c>
      <c r="MW43" s="70"/>
      <c r="MX43" s="70"/>
      <c r="MY43" s="70">
        <f t="shared" si="66"/>
        <v>0</v>
      </c>
      <c r="MZ43" s="70">
        <f t="shared" si="67"/>
        <v>0</v>
      </c>
      <c r="NA43" s="305"/>
      <c r="NB43" s="344"/>
      <c r="NC43" s="70">
        <f t="shared" si="68"/>
        <v>0</v>
      </c>
      <c r="ND43" s="70">
        <f t="shared" si="69"/>
        <v>0</v>
      </c>
      <c r="NE43" s="172"/>
      <c r="NF43" s="172"/>
      <c r="NG43" s="172">
        <f t="shared" si="70"/>
        <v>0</v>
      </c>
      <c r="NH43" s="172">
        <f t="shared" si="71"/>
        <v>0</v>
      </c>
      <c r="NI43" s="172"/>
      <c r="NJ43" s="172"/>
      <c r="NK43" s="172">
        <f t="shared" si="72"/>
        <v>0</v>
      </c>
      <c r="NL43" s="172">
        <f t="shared" si="73"/>
        <v>0</v>
      </c>
      <c r="NM43" s="264"/>
      <c r="NN43" s="172"/>
      <c r="NO43" s="172">
        <f t="shared" si="74"/>
        <v>0</v>
      </c>
      <c r="NP43" s="172">
        <f t="shared" si="75"/>
        <v>0</v>
      </c>
      <c r="NQ43" s="303">
        <v>7.64</v>
      </c>
      <c r="NR43" s="303"/>
      <c r="NS43" s="270">
        <v>0</v>
      </c>
      <c r="NT43" s="270"/>
      <c r="NU43" s="270">
        <v>0</v>
      </c>
      <c r="NV43" s="270"/>
      <c r="NW43" s="270">
        <v>0</v>
      </c>
      <c r="NX43" s="270"/>
      <c r="NY43" s="270">
        <v>0</v>
      </c>
      <c r="NZ43" s="270"/>
      <c r="OA43" s="270">
        <v>0</v>
      </c>
      <c r="OB43" s="270"/>
      <c r="OC43" s="70">
        <f t="shared" si="76"/>
        <v>7.64</v>
      </c>
      <c r="OD43" s="70">
        <f t="shared" si="77"/>
        <v>0</v>
      </c>
      <c r="OE43" s="70">
        <v>0.04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8"/>
        <v>0.04</v>
      </c>
      <c r="ON43" s="70">
        <f t="shared" si="79"/>
        <v>0</v>
      </c>
      <c r="OO43" s="372">
        <v>4.97</v>
      </c>
      <c r="OP43" s="270"/>
      <c r="OQ43" s="372">
        <v>1.4</v>
      </c>
      <c r="OR43" s="270"/>
      <c r="OS43" s="372">
        <v>1.53</v>
      </c>
      <c r="OT43" s="270"/>
      <c r="OU43" s="172">
        <f t="shared" si="80"/>
        <v>6.3699999999999992</v>
      </c>
      <c r="OV43" s="172">
        <f t="shared" si="81"/>
        <v>0</v>
      </c>
      <c r="OW43" s="172"/>
      <c r="OX43" s="172"/>
      <c r="OY43" s="172">
        <f t="shared" ref="OY43:OY74" si="97">OW43</f>
        <v>0</v>
      </c>
      <c r="OZ43" s="172">
        <f t="shared" ref="OZ43:OZ74" si="98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4"/>
        <v>0</v>
      </c>
      <c r="J44" s="74">
        <f t="shared" si="85"/>
        <v>0</v>
      </c>
      <c r="K44" s="263"/>
      <c r="L44" s="263"/>
      <c r="M44" s="67"/>
      <c r="N44" s="67"/>
      <c r="O44" s="71"/>
      <c r="P44" s="67"/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9">
        <v>100</v>
      </c>
      <c r="AL44" s="350">
        <v>30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6"/>
        <v>100</v>
      </c>
      <c r="AV44" s="70">
        <f t="shared" si="87"/>
        <v>30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8"/>
        <v>2</v>
      </c>
      <c r="BD44" s="74">
        <f t="shared" si="89"/>
        <v>0.85</v>
      </c>
      <c r="BE44" s="74">
        <v>40</v>
      </c>
      <c r="BF44" s="74">
        <v>5.6959999999999997</v>
      </c>
      <c r="BG44" s="357">
        <v>8</v>
      </c>
      <c r="BH44" s="358">
        <v>1.1392</v>
      </c>
      <c r="BI44" s="357"/>
      <c r="BJ44" s="358"/>
      <c r="BK44" s="264">
        <v>2</v>
      </c>
      <c r="BL44" s="74">
        <v>0.2848</v>
      </c>
      <c r="BM44" s="74"/>
      <c r="BN44" s="74"/>
      <c r="BO44" s="74"/>
      <c r="BP44" s="74"/>
      <c r="BQ44" s="74"/>
      <c r="BR44" s="74"/>
      <c r="BS44" s="263">
        <f t="shared" si="19"/>
        <v>50</v>
      </c>
      <c r="BT44" s="74">
        <f t="shared" si="20"/>
        <v>7.1199999999999992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0"/>
        <v>0</v>
      </c>
      <c r="CD44" s="70">
        <f t="shared" si="90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0</v>
      </c>
      <c r="CN44" s="269">
        <v>0</v>
      </c>
      <c r="CO44" s="74">
        <f t="shared" si="21"/>
        <v>37.08</v>
      </c>
      <c r="CP44" s="74">
        <f t="shared" si="22"/>
        <v>12</v>
      </c>
      <c r="CQ44" s="300">
        <v>247.40625</v>
      </c>
      <c r="CR44" s="300"/>
      <c r="CS44" s="300"/>
      <c r="CT44" s="274"/>
      <c r="CU44" s="355">
        <v>18.556701030927837</v>
      </c>
      <c r="CV44" s="172"/>
      <c r="CW44" s="301">
        <v>63.814432989690722</v>
      </c>
      <c r="CX44" s="274"/>
      <c r="CY44" s="274"/>
      <c r="CZ44" s="274"/>
      <c r="DA44" s="278">
        <f t="shared" ref="DA44:DA75" si="99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41.103092783505197</v>
      </c>
      <c r="DL44" s="345">
        <v>13.701030927835101</v>
      </c>
      <c r="DM44" s="373">
        <f t="shared" si="27"/>
        <v>41.103092783505197</v>
      </c>
      <c r="DN44" s="373">
        <f t="shared" si="27"/>
        <v>13.701030927835101</v>
      </c>
      <c r="DO44" s="345">
        <v>39.869999999999997</v>
      </c>
      <c r="DP44" s="345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8"/>
        <v>0</v>
      </c>
      <c r="ED44" s="74">
        <f t="shared" si="28"/>
        <v>0</v>
      </c>
      <c r="EE44" s="70"/>
      <c r="EF44" s="70"/>
      <c r="EG44" s="71">
        <v>41.24</v>
      </c>
      <c r="EH44" s="375">
        <v>10.31</v>
      </c>
      <c r="EI44" s="87">
        <v>257.73</v>
      </c>
      <c r="EJ44" s="87">
        <v>64.432500000000005</v>
      </c>
      <c r="EK44" s="74">
        <v>113.4</v>
      </c>
      <c r="EL44" s="279">
        <v>28.35</v>
      </c>
      <c r="EM44" s="267"/>
      <c r="EN44" s="267"/>
      <c r="EO44" s="267"/>
      <c r="EP44" s="267"/>
      <c r="EQ44" s="74">
        <f t="shared" si="29"/>
        <v>412.37</v>
      </c>
      <c r="ER44" s="74">
        <f t="shared" ref="ER44:ER75" si="100">EF44+EH44+EJ44+EL44</f>
        <v>103.0925</v>
      </c>
      <c r="ES44" s="172"/>
      <c r="ET44" s="172"/>
      <c r="EU44" s="280"/>
      <c r="EV44" s="280"/>
      <c r="EW44" s="70">
        <f t="shared" si="31"/>
        <v>0</v>
      </c>
      <c r="EX44" s="70">
        <f t="shared" si="32"/>
        <v>0</v>
      </c>
      <c r="EY44" s="74"/>
      <c r="EZ44" s="74"/>
      <c r="FA44" s="353">
        <v>45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3"/>
        <v>0</v>
      </c>
      <c r="FR44" s="74">
        <f t="shared" si="34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5"/>
        <v>0</v>
      </c>
      <c r="GH44" s="74">
        <f t="shared" si="36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1"/>
        <v>0</v>
      </c>
      <c r="HJ44" s="70">
        <f t="shared" si="92"/>
        <v>0</v>
      </c>
      <c r="HK44" s="74"/>
      <c r="HL44" s="74"/>
      <c r="HM44" s="74"/>
      <c r="HN44" s="279"/>
      <c r="HO44" s="74">
        <f t="shared" si="37"/>
        <v>0</v>
      </c>
      <c r="HP44" s="74">
        <f t="shared" si="38"/>
        <v>0</v>
      </c>
      <c r="HQ44" s="376">
        <v>340</v>
      </c>
      <c r="HR44" s="67"/>
      <c r="HS44" s="298">
        <v>400</v>
      </c>
      <c r="HT44" s="74"/>
      <c r="HU44" s="74">
        <f t="shared" si="39"/>
        <v>340</v>
      </c>
      <c r="HV44" s="74">
        <f t="shared" si="40"/>
        <v>0</v>
      </c>
      <c r="HW44" s="74"/>
      <c r="HX44" s="74"/>
      <c r="HY44" s="303"/>
      <c r="HZ44" s="303"/>
      <c r="IA44" s="89"/>
      <c r="IB44" s="87"/>
      <c r="IC44" s="172">
        <v>6.8</v>
      </c>
      <c r="ID44" s="269">
        <v>1.7</v>
      </c>
      <c r="IE44" s="184"/>
      <c r="IF44" s="184"/>
      <c r="IG44" s="74">
        <f t="shared" si="41"/>
        <v>6.8</v>
      </c>
      <c r="IH44" s="74">
        <f t="shared" si="42"/>
        <v>1.7</v>
      </c>
      <c r="II44" s="74">
        <v>205</v>
      </c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3"/>
        <v>205</v>
      </c>
      <c r="IV44" s="74">
        <f t="shared" si="94"/>
        <v>0</v>
      </c>
      <c r="IW44" s="74"/>
      <c r="IX44" s="74"/>
      <c r="IY44" s="67"/>
      <c r="IZ44" s="67"/>
      <c r="JA44" s="67">
        <v>10.31</v>
      </c>
      <c r="JB44" s="67"/>
      <c r="JC44" s="67">
        <v>0</v>
      </c>
      <c r="JD44" s="67"/>
      <c r="JE44" s="347">
        <v>5.15</v>
      </c>
      <c r="JF44" s="347"/>
      <c r="JG44" s="74">
        <f t="shared" si="43"/>
        <v>15.46</v>
      </c>
      <c r="JH44" s="74">
        <f t="shared" si="44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2"/>
        <v>6.3967999999999998</v>
      </c>
      <c r="JX44" s="74">
        <f t="shared" si="83"/>
        <v>1</v>
      </c>
      <c r="JY44" s="74"/>
      <c r="JZ44" s="74"/>
      <c r="KA44" s="67"/>
      <c r="KB44" s="67"/>
      <c r="KC44" s="74">
        <f t="shared" si="45"/>
        <v>0</v>
      </c>
      <c r="KD44" s="74">
        <f t="shared" si="46"/>
        <v>0</v>
      </c>
      <c r="KE44" s="70"/>
      <c r="KF44" s="70"/>
      <c r="KG44" s="70"/>
      <c r="KH44" s="70"/>
      <c r="KI44" s="70">
        <f t="shared" si="95"/>
        <v>0</v>
      </c>
      <c r="KJ44" s="70">
        <f t="shared" si="96"/>
        <v>0</v>
      </c>
      <c r="KK44" s="70"/>
      <c r="KL44" s="70"/>
      <c r="KM44" s="70"/>
      <c r="KN44" s="70"/>
      <c r="KO44" s="70">
        <f t="shared" si="47"/>
        <v>0</v>
      </c>
      <c r="KP44" s="70">
        <f t="shared" si="47"/>
        <v>0</v>
      </c>
      <c r="KQ44" s="263"/>
      <c r="KR44" s="70"/>
      <c r="KS44" s="70"/>
      <c r="KT44" s="70"/>
      <c r="KU44" s="114">
        <f t="shared" si="48"/>
        <v>0</v>
      </c>
      <c r="KV44" s="114">
        <f t="shared" si="49"/>
        <v>0</v>
      </c>
      <c r="KW44" s="70"/>
      <c r="KX44" s="70"/>
      <c r="KY44" s="70">
        <f t="shared" si="50"/>
        <v>0</v>
      </c>
      <c r="KZ44" s="70">
        <f t="shared" si="51"/>
        <v>0</v>
      </c>
      <c r="LA44" s="70"/>
      <c r="LB44" s="70"/>
      <c r="LC44" s="70"/>
      <c r="LD44" s="70"/>
      <c r="LE44" s="70">
        <f t="shared" si="52"/>
        <v>0</v>
      </c>
      <c r="LF44" s="70">
        <f t="shared" si="53"/>
        <v>0</v>
      </c>
      <c r="LG44" s="70"/>
      <c r="LH44" s="70"/>
      <c r="LI44" s="70">
        <f t="shared" si="54"/>
        <v>0</v>
      </c>
      <c r="LJ44" s="70">
        <f t="shared" si="55"/>
        <v>0</v>
      </c>
      <c r="LK44" s="67">
        <v>25</v>
      </c>
      <c r="LL44" s="269"/>
      <c r="LM44" s="75">
        <v>18.87</v>
      </c>
      <c r="LN44" s="368"/>
      <c r="LO44" s="75">
        <v>5.9820000000000002</v>
      </c>
      <c r="LP44" s="370"/>
      <c r="LQ44" s="130"/>
      <c r="LR44" s="271"/>
      <c r="LS44" s="271"/>
      <c r="LT44" s="271"/>
      <c r="LU44" s="70">
        <f t="shared" ref="LU44:LU75" si="101">LO44+LM44+LK44+LQ44</f>
        <v>49.852000000000004</v>
      </c>
      <c r="LV44" s="70">
        <f t="shared" si="57"/>
        <v>0</v>
      </c>
      <c r="LW44" s="130"/>
      <c r="LX44" s="70"/>
      <c r="LY44" s="70"/>
      <c r="LZ44" s="70"/>
      <c r="MA44" s="70">
        <f t="shared" si="58"/>
        <v>0</v>
      </c>
      <c r="MB44" s="70">
        <f t="shared" si="59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60"/>
        <v>0</v>
      </c>
      <c r="ML44" s="70">
        <f t="shared" si="61"/>
        <v>0</v>
      </c>
      <c r="MM44" s="371">
        <v>6.1393679999999984</v>
      </c>
      <c r="MN44" s="371"/>
      <c r="MO44" s="371">
        <v>4.0929119999999992</v>
      </c>
      <c r="MP44" s="371"/>
      <c r="MQ44" s="70">
        <f t="shared" si="62"/>
        <v>10.232279999999998</v>
      </c>
      <c r="MR44" s="70">
        <f t="shared" si="63"/>
        <v>0</v>
      </c>
      <c r="MS44" s="70"/>
      <c r="MT44" s="70"/>
      <c r="MU44" s="70">
        <f t="shared" si="64"/>
        <v>0</v>
      </c>
      <c r="MV44" s="70">
        <f t="shared" si="65"/>
        <v>0</v>
      </c>
      <c r="MW44" s="70"/>
      <c r="MX44" s="70"/>
      <c r="MY44" s="70">
        <f t="shared" si="66"/>
        <v>0</v>
      </c>
      <c r="MZ44" s="70">
        <f t="shared" si="67"/>
        <v>0</v>
      </c>
      <c r="NA44" s="305"/>
      <c r="NB44" s="344"/>
      <c r="NC44" s="70">
        <f t="shared" si="68"/>
        <v>0</v>
      </c>
      <c r="ND44" s="70">
        <f t="shared" si="69"/>
        <v>0</v>
      </c>
      <c r="NE44" s="172"/>
      <c r="NF44" s="172"/>
      <c r="NG44" s="172">
        <f t="shared" si="70"/>
        <v>0</v>
      </c>
      <c r="NH44" s="172">
        <f t="shared" si="71"/>
        <v>0</v>
      </c>
      <c r="NI44" s="172"/>
      <c r="NJ44" s="172"/>
      <c r="NK44" s="172">
        <f t="shared" si="72"/>
        <v>0</v>
      </c>
      <c r="NL44" s="172">
        <f t="shared" si="73"/>
        <v>0</v>
      </c>
      <c r="NM44" s="264"/>
      <c r="NN44" s="172"/>
      <c r="NO44" s="172">
        <f t="shared" si="74"/>
        <v>0</v>
      </c>
      <c r="NP44" s="172">
        <f t="shared" si="75"/>
        <v>0</v>
      </c>
      <c r="NQ44" s="303">
        <v>8.76</v>
      </c>
      <c r="NR44" s="303"/>
      <c r="NS44" s="270">
        <v>0</v>
      </c>
      <c r="NT44" s="270"/>
      <c r="NU44" s="270">
        <v>0</v>
      </c>
      <c r="NV44" s="270"/>
      <c r="NW44" s="270">
        <v>0</v>
      </c>
      <c r="NX44" s="270"/>
      <c r="NY44" s="270">
        <v>0</v>
      </c>
      <c r="NZ44" s="270"/>
      <c r="OA44" s="270">
        <v>0</v>
      </c>
      <c r="OB44" s="270"/>
      <c r="OC44" s="70">
        <f t="shared" si="76"/>
        <v>8.76</v>
      </c>
      <c r="OD44" s="70">
        <f t="shared" si="77"/>
        <v>0</v>
      </c>
      <c r="OE44" s="70">
        <v>7.0000000000000007E-2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8"/>
        <v>7.0000000000000007E-2</v>
      </c>
      <c r="ON44" s="70">
        <f t="shared" si="79"/>
        <v>0</v>
      </c>
      <c r="OO44" s="372">
        <v>5.69</v>
      </c>
      <c r="OP44" s="270"/>
      <c r="OQ44" s="372">
        <v>1.61</v>
      </c>
      <c r="OR44" s="270"/>
      <c r="OS44" s="372">
        <v>1.76</v>
      </c>
      <c r="OT44" s="270"/>
      <c r="OU44" s="172">
        <f t="shared" ref="OU44:OU75" si="102">OO44+OQ44</f>
        <v>7.3000000000000007</v>
      </c>
      <c r="OV44" s="172">
        <f t="shared" si="81"/>
        <v>0</v>
      </c>
      <c r="OW44" s="172"/>
      <c r="OX44" s="172"/>
      <c r="OY44" s="172">
        <f t="shared" si="97"/>
        <v>0</v>
      </c>
      <c r="OZ44" s="172">
        <f t="shared" si="98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4"/>
        <v>0</v>
      </c>
      <c r="J45" s="74">
        <f t="shared" si="85"/>
        <v>0</v>
      </c>
      <c r="K45" s="263"/>
      <c r="L45" s="263"/>
      <c r="M45" s="67"/>
      <c r="N45" s="67"/>
      <c r="O45" s="71"/>
      <c r="P45" s="67"/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9">
        <v>100</v>
      </c>
      <c r="AL45" s="350">
        <v>30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6"/>
        <v>100</v>
      </c>
      <c r="AV45" s="70">
        <f t="shared" si="87"/>
        <v>30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8"/>
        <v>2</v>
      </c>
      <c r="BD45" s="74">
        <f t="shared" si="89"/>
        <v>0.85</v>
      </c>
      <c r="BE45" s="74">
        <v>40</v>
      </c>
      <c r="BF45" s="74">
        <v>5.6959999999999997</v>
      </c>
      <c r="BG45" s="357">
        <v>8</v>
      </c>
      <c r="BH45" s="358">
        <v>1.1392</v>
      </c>
      <c r="BI45" s="357"/>
      <c r="BJ45" s="358"/>
      <c r="BK45" s="264">
        <v>2</v>
      </c>
      <c r="BL45" s="74">
        <v>0.2848</v>
      </c>
      <c r="BM45" s="74"/>
      <c r="BN45" s="74"/>
      <c r="BO45" s="74"/>
      <c r="BP45" s="74"/>
      <c r="BQ45" s="74"/>
      <c r="BR45" s="74"/>
      <c r="BS45" s="263">
        <f t="shared" si="19"/>
        <v>50</v>
      </c>
      <c r="BT45" s="74">
        <f t="shared" si="20"/>
        <v>7.1199999999999992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0"/>
        <v>0</v>
      </c>
      <c r="CD45" s="70">
        <f t="shared" si="90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0</v>
      </c>
      <c r="CN45" s="269">
        <v>0</v>
      </c>
      <c r="CO45" s="74">
        <f t="shared" si="21"/>
        <v>37.08</v>
      </c>
      <c r="CP45" s="74">
        <f t="shared" si="22"/>
        <v>12</v>
      </c>
      <c r="CQ45" s="300">
        <v>247.40625</v>
      </c>
      <c r="CR45" s="300"/>
      <c r="CS45" s="300"/>
      <c r="CT45" s="274"/>
      <c r="CU45" s="355">
        <v>18.556701030927837</v>
      </c>
      <c r="CV45" s="172"/>
      <c r="CW45" s="301">
        <v>63.814432989690722</v>
      </c>
      <c r="CX45" s="274"/>
      <c r="CY45" s="274"/>
      <c r="CZ45" s="274"/>
      <c r="DA45" s="278">
        <f t="shared" si="99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41.103092783505197</v>
      </c>
      <c r="DL45" s="345">
        <v>13.701030927835101</v>
      </c>
      <c r="DM45" s="373">
        <f t="shared" si="27"/>
        <v>41.103092783505197</v>
      </c>
      <c r="DN45" s="373">
        <f t="shared" si="27"/>
        <v>13.701030927835101</v>
      </c>
      <c r="DO45" s="345">
        <v>39.869999999999997</v>
      </c>
      <c r="DP45" s="345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8"/>
        <v>0</v>
      </c>
      <c r="ED45" s="74">
        <f t="shared" si="28"/>
        <v>0</v>
      </c>
      <c r="EE45" s="70"/>
      <c r="EF45" s="70"/>
      <c r="EG45" s="71">
        <v>41.24</v>
      </c>
      <c r="EH45" s="375">
        <v>10.31</v>
      </c>
      <c r="EI45" s="87">
        <v>257.73</v>
      </c>
      <c r="EJ45" s="87">
        <v>64.432500000000005</v>
      </c>
      <c r="EK45" s="74">
        <v>113.4</v>
      </c>
      <c r="EL45" s="279">
        <v>28.35</v>
      </c>
      <c r="EM45" s="267"/>
      <c r="EN45" s="267"/>
      <c r="EO45" s="267"/>
      <c r="EP45" s="267"/>
      <c r="EQ45" s="74">
        <f t="shared" si="29"/>
        <v>412.37</v>
      </c>
      <c r="ER45" s="74">
        <f t="shared" si="100"/>
        <v>103.0925</v>
      </c>
      <c r="ES45" s="172"/>
      <c r="ET45" s="172"/>
      <c r="EU45" s="280"/>
      <c r="EV45" s="280"/>
      <c r="EW45" s="70">
        <f t="shared" si="31"/>
        <v>0</v>
      </c>
      <c r="EX45" s="70">
        <f t="shared" si="32"/>
        <v>0</v>
      </c>
      <c r="EY45" s="74"/>
      <c r="EZ45" s="74"/>
      <c r="FA45" s="353">
        <v>45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3"/>
        <v>0</v>
      </c>
      <c r="FR45" s="74">
        <f t="shared" si="34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5"/>
        <v>0</v>
      </c>
      <c r="GH45" s="74">
        <f t="shared" si="36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1"/>
        <v>0</v>
      </c>
      <c r="HJ45" s="70">
        <f t="shared" si="92"/>
        <v>0</v>
      </c>
      <c r="HK45" s="74"/>
      <c r="HL45" s="74"/>
      <c r="HM45" s="74"/>
      <c r="HN45" s="279"/>
      <c r="HO45" s="74">
        <f t="shared" si="37"/>
        <v>0</v>
      </c>
      <c r="HP45" s="74">
        <f t="shared" si="38"/>
        <v>0</v>
      </c>
      <c r="HQ45" s="376">
        <v>310</v>
      </c>
      <c r="HR45" s="67"/>
      <c r="HS45" s="298">
        <v>400</v>
      </c>
      <c r="HT45" s="74"/>
      <c r="HU45" s="74">
        <f t="shared" si="39"/>
        <v>310</v>
      </c>
      <c r="HV45" s="74">
        <f t="shared" si="40"/>
        <v>0</v>
      </c>
      <c r="HW45" s="74"/>
      <c r="HX45" s="74"/>
      <c r="HY45" s="288"/>
      <c r="HZ45" s="288"/>
      <c r="IA45" s="89"/>
      <c r="IB45" s="87"/>
      <c r="IC45" s="351">
        <v>6.8</v>
      </c>
      <c r="ID45" s="269">
        <v>1.7</v>
      </c>
      <c r="IE45" s="184"/>
      <c r="IF45" s="184"/>
      <c r="IG45" s="74">
        <f t="shared" si="41"/>
        <v>6.8</v>
      </c>
      <c r="IH45" s="74">
        <f t="shared" si="42"/>
        <v>1.7</v>
      </c>
      <c r="II45" s="74">
        <v>180</v>
      </c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3"/>
        <v>180</v>
      </c>
      <c r="IV45" s="74">
        <f t="shared" si="94"/>
        <v>0</v>
      </c>
      <c r="IW45" s="74"/>
      <c r="IX45" s="74"/>
      <c r="IY45" s="67"/>
      <c r="IZ45" s="67"/>
      <c r="JA45" s="67">
        <v>10.31</v>
      </c>
      <c r="JB45" s="67"/>
      <c r="JC45" s="67">
        <v>0</v>
      </c>
      <c r="JD45" s="67"/>
      <c r="JE45" s="347">
        <v>5.15</v>
      </c>
      <c r="JF45" s="347"/>
      <c r="JG45" s="74">
        <f t="shared" si="43"/>
        <v>15.46</v>
      </c>
      <c r="JH45" s="74">
        <f t="shared" si="44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2"/>
        <v>6.3967999999999998</v>
      </c>
      <c r="JX45" s="74">
        <f t="shared" si="83"/>
        <v>1</v>
      </c>
      <c r="JY45" s="74"/>
      <c r="JZ45" s="74"/>
      <c r="KA45" s="67"/>
      <c r="KB45" s="67"/>
      <c r="KC45" s="74">
        <f t="shared" si="45"/>
        <v>0</v>
      </c>
      <c r="KD45" s="74">
        <f t="shared" si="46"/>
        <v>0</v>
      </c>
      <c r="KE45" s="70"/>
      <c r="KF45" s="70"/>
      <c r="KG45" s="70"/>
      <c r="KH45" s="70"/>
      <c r="KI45" s="70">
        <f t="shared" si="95"/>
        <v>0</v>
      </c>
      <c r="KJ45" s="70">
        <f t="shared" si="96"/>
        <v>0</v>
      </c>
      <c r="KK45" s="70"/>
      <c r="KL45" s="70"/>
      <c r="KM45" s="70"/>
      <c r="KN45" s="70"/>
      <c r="KO45" s="70">
        <f t="shared" si="47"/>
        <v>0</v>
      </c>
      <c r="KP45" s="70">
        <f t="shared" si="47"/>
        <v>0</v>
      </c>
      <c r="KQ45" s="263"/>
      <c r="KR45" s="70"/>
      <c r="KS45" s="70"/>
      <c r="KT45" s="70"/>
      <c r="KU45" s="114">
        <f t="shared" si="48"/>
        <v>0</v>
      </c>
      <c r="KV45" s="114">
        <f t="shared" si="49"/>
        <v>0</v>
      </c>
      <c r="KW45" s="70"/>
      <c r="KX45" s="70"/>
      <c r="KY45" s="70">
        <f t="shared" si="50"/>
        <v>0</v>
      </c>
      <c r="KZ45" s="70">
        <f t="shared" si="51"/>
        <v>0</v>
      </c>
      <c r="LA45" s="70"/>
      <c r="LB45" s="70"/>
      <c r="LC45" s="70"/>
      <c r="LD45" s="70"/>
      <c r="LE45" s="70">
        <f t="shared" si="52"/>
        <v>0</v>
      </c>
      <c r="LF45" s="70">
        <f t="shared" si="53"/>
        <v>0</v>
      </c>
      <c r="LG45" s="70"/>
      <c r="LH45" s="70"/>
      <c r="LI45" s="70">
        <f t="shared" si="54"/>
        <v>0</v>
      </c>
      <c r="LJ45" s="70">
        <f t="shared" si="55"/>
        <v>0</v>
      </c>
      <c r="LK45" s="67">
        <v>25</v>
      </c>
      <c r="LL45" s="269"/>
      <c r="LM45" s="75">
        <v>13.71</v>
      </c>
      <c r="LN45" s="368"/>
      <c r="LO45" s="75">
        <v>5.2789999999999999</v>
      </c>
      <c r="LP45" s="370"/>
      <c r="LQ45" s="130"/>
      <c r="LR45" s="271"/>
      <c r="LS45" s="271"/>
      <c r="LT45" s="271"/>
      <c r="LU45" s="70">
        <f t="shared" si="101"/>
        <v>43.989000000000004</v>
      </c>
      <c r="LV45" s="70">
        <f t="shared" si="57"/>
        <v>0</v>
      </c>
      <c r="LW45" s="130"/>
      <c r="LX45" s="70"/>
      <c r="LY45" s="70"/>
      <c r="LZ45" s="70"/>
      <c r="MA45" s="70">
        <f t="shared" si="58"/>
        <v>0</v>
      </c>
      <c r="MB45" s="70">
        <f t="shared" si="59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60"/>
        <v>0</v>
      </c>
      <c r="ML45" s="70">
        <f t="shared" si="61"/>
        <v>0</v>
      </c>
      <c r="MM45" s="371">
        <v>6.9458759999999984</v>
      </c>
      <c r="MN45" s="371"/>
      <c r="MO45" s="371">
        <v>4.6305839999999989</v>
      </c>
      <c r="MP45" s="371"/>
      <c r="MQ45" s="70">
        <f t="shared" si="62"/>
        <v>11.576459999999997</v>
      </c>
      <c r="MR45" s="70">
        <f t="shared" si="63"/>
        <v>0</v>
      </c>
      <c r="MS45" s="70"/>
      <c r="MT45" s="70"/>
      <c r="MU45" s="70">
        <f t="shared" si="64"/>
        <v>0</v>
      </c>
      <c r="MV45" s="70">
        <f t="shared" si="65"/>
        <v>0</v>
      </c>
      <c r="MW45" s="70"/>
      <c r="MX45" s="70"/>
      <c r="MY45" s="70">
        <f t="shared" si="66"/>
        <v>0</v>
      </c>
      <c r="MZ45" s="70">
        <f t="shared" si="67"/>
        <v>0</v>
      </c>
      <c r="NA45" s="305"/>
      <c r="NB45" s="344"/>
      <c r="NC45" s="70">
        <f t="shared" si="68"/>
        <v>0</v>
      </c>
      <c r="ND45" s="70">
        <f t="shared" si="69"/>
        <v>0</v>
      </c>
      <c r="NE45" s="172"/>
      <c r="NF45" s="172"/>
      <c r="NG45" s="172">
        <f t="shared" si="70"/>
        <v>0</v>
      </c>
      <c r="NH45" s="172">
        <f t="shared" si="71"/>
        <v>0</v>
      </c>
      <c r="NI45" s="172"/>
      <c r="NJ45" s="172"/>
      <c r="NK45" s="172">
        <f t="shared" si="72"/>
        <v>0</v>
      </c>
      <c r="NL45" s="172">
        <f t="shared" si="73"/>
        <v>0</v>
      </c>
      <c r="NM45" s="264"/>
      <c r="NN45" s="172"/>
      <c r="NO45" s="172">
        <f t="shared" si="74"/>
        <v>0</v>
      </c>
      <c r="NP45" s="172">
        <f t="shared" si="75"/>
        <v>0</v>
      </c>
      <c r="NQ45" s="303">
        <v>10.029999999999999</v>
      </c>
      <c r="NR45" s="303"/>
      <c r="NS45" s="270">
        <v>0</v>
      </c>
      <c r="NT45" s="270"/>
      <c r="NU45" s="270">
        <v>0</v>
      </c>
      <c r="NV45" s="270"/>
      <c r="NW45" s="270">
        <v>0</v>
      </c>
      <c r="NX45" s="270"/>
      <c r="NY45" s="270">
        <v>0</v>
      </c>
      <c r="NZ45" s="270"/>
      <c r="OA45" s="270">
        <v>0</v>
      </c>
      <c r="OB45" s="270"/>
      <c r="OC45" s="70">
        <f t="shared" si="76"/>
        <v>10.029999999999999</v>
      </c>
      <c r="OD45" s="70">
        <f t="shared" si="77"/>
        <v>0</v>
      </c>
      <c r="OE45" s="70">
        <v>3.05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8"/>
        <v>3.05</v>
      </c>
      <c r="ON45" s="70">
        <f t="shared" si="79"/>
        <v>0</v>
      </c>
      <c r="OO45" s="372">
        <v>6.33</v>
      </c>
      <c r="OP45" s="270"/>
      <c r="OQ45" s="372">
        <v>1.79</v>
      </c>
      <c r="OR45" s="270"/>
      <c r="OS45" s="372">
        <v>1.95</v>
      </c>
      <c r="OT45" s="270"/>
      <c r="OU45" s="172">
        <f t="shared" si="102"/>
        <v>8.120000000000001</v>
      </c>
      <c r="OV45" s="172">
        <f t="shared" si="81"/>
        <v>0</v>
      </c>
      <c r="OW45" s="172"/>
      <c r="OX45" s="172"/>
      <c r="OY45" s="172">
        <f t="shared" si="97"/>
        <v>0</v>
      </c>
      <c r="OZ45" s="172">
        <f t="shared" si="98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4"/>
        <v>0</v>
      </c>
      <c r="J46" s="74">
        <f t="shared" si="85"/>
        <v>0</v>
      </c>
      <c r="K46" s="263"/>
      <c r="L46" s="263"/>
      <c r="M46" s="67"/>
      <c r="N46" s="67"/>
      <c r="O46" s="71"/>
      <c r="P46" s="67"/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9">
        <v>100</v>
      </c>
      <c r="AL46" s="350">
        <v>30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6"/>
        <v>100</v>
      </c>
      <c r="AV46" s="70">
        <f t="shared" si="87"/>
        <v>30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8"/>
        <v>2</v>
      </c>
      <c r="BD46" s="74">
        <f t="shared" si="89"/>
        <v>0.85</v>
      </c>
      <c r="BE46" s="74">
        <v>40</v>
      </c>
      <c r="BF46" s="74">
        <v>5.6959999999999997</v>
      </c>
      <c r="BG46" s="357">
        <v>8</v>
      </c>
      <c r="BH46" s="358">
        <v>1.1392</v>
      </c>
      <c r="BI46" s="357"/>
      <c r="BJ46" s="358"/>
      <c r="BK46" s="264">
        <v>2</v>
      </c>
      <c r="BL46" s="74">
        <v>0.2848</v>
      </c>
      <c r="BM46" s="74"/>
      <c r="BN46" s="74"/>
      <c r="BO46" s="74"/>
      <c r="BP46" s="74"/>
      <c r="BQ46" s="74"/>
      <c r="BR46" s="74"/>
      <c r="BS46" s="263">
        <f t="shared" si="19"/>
        <v>50</v>
      </c>
      <c r="BT46" s="74">
        <f t="shared" si="20"/>
        <v>7.1199999999999992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0"/>
        <v>0</v>
      </c>
      <c r="CD46" s="70">
        <f t="shared" si="90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0</v>
      </c>
      <c r="CN46" s="269">
        <v>0</v>
      </c>
      <c r="CO46" s="74">
        <f t="shared" si="21"/>
        <v>37.08</v>
      </c>
      <c r="CP46" s="74">
        <f t="shared" si="22"/>
        <v>12</v>
      </c>
      <c r="CQ46" s="300">
        <v>247.40625</v>
      </c>
      <c r="CR46" s="300"/>
      <c r="CS46" s="300"/>
      <c r="CT46" s="274"/>
      <c r="CU46" s="355">
        <v>18.556701030927837</v>
      </c>
      <c r="CV46" s="172"/>
      <c r="CW46" s="301">
        <v>63.814432989690722</v>
      </c>
      <c r="CX46" s="274"/>
      <c r="CY46" s="274"/>
      <c r="CZ46" s="274"/>
      <c r="DA46" s="278">
        <f t="shared" si="99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41.103092783505197</v>
      </c>
      <c r="DL46" s="345">
        <v>13.701030927835101</v>
      </c>
      <c r="DM46" s="373">
        <f t="shared" si="27"/>
        <v>41.103092783505197</v>
      </c>
      <c r="DN46" s="373">
        <f t="shared" si="27"/>
        <v>13.701030927835101</v>
      </c>
      <c r="DO46" s="345">
        <v>39.869999999999997</v>
      </c>
      <c r="DP46" s="345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8"/>
        <v>0</v>
      </c>
      <c r="ED46" s="74">
        <f t="shared" si="28"/>
        <v>0</v>
      </c>
      <c r="EE46" s="70"/>
      <c r="EF46" s="70"/>
      <c r="EG46" s="71">
        <v>41.24</v>
      </c>
      <c r="EH46" s="375">
        <v>10.31</v>
      </c>
      <c r="EI46" s="87">
        <v>257.73</v>
      </c>
      <c r="EJ46" s="87">
        <v>64.432500000000005</v>
      </c>
      <c r="EK46" s="74">
        <v>113.4</v>
      </c>
      <c r="EL46" s="279">
        <v>28.35</v>
      </c>
      <c r="EM46" s="267"/>
      <c r="EN46" s="267"/>
      <c r="EO46" s="267"/>
      <c r="EP46" s="267"/>
      <c r="EQ46" s="74">
        <f t="shared" si="29"/>
        <v>412.37</v>
      </c>
      <c r="ER46" s="74">
        <f t="shared" si="100"/>
        <v>103.0925</v>
      </c>
      <c r="ES46" s="172"/>
      <c r="ET46" s="172"/>
      <c r="EU46" s="280"/>
      <c r="EV46" s="280"/>
      <c r="EW46" s="70">
        <f t="shared" si="31"/>
        <v>0</v>
      </c>
      <c r="EX46" s="70">
        <f t="shared" si="32"/>
        <v>0</v>
      </c>
      <c r="EY46" s="74"/>
      <c r="EZ46" s="74"/>
      <c r="FA46" s="353">
        <v>45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3"/>
        <v>0</v>
      </c>
      <c r="FR46" s="74">
        <f t="shared" si="34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5"/>
        <v>0</v>
      </c>
      <c r="GH46" s="74">
        <f t="shared" si="36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1"/>
        <v>0</v>
      </c>
      <c r="HJ46" s="70">
        <f t="shared" si="92"/>
        <v>0</v>
      </c>
      <c r="HK46" s="74"/>
      <c r="HL46" s="74"/>
      <c r="HM46" s="74"/>
      <c r="HN46" s="279"/>
      <c r="HO46" s="74">
        <f t="shared" si="37"/>
        <v>0</v>
      </c>
      <c r="HP46" s="74">
        <f t="shared" si="38"/>
        <v>0</v>
      </c>
      <c r="HQ46" s="376">
        <v>280</v>
      </c>
      <c r="HR46" s="67"/>
      <c r="HS46" s="298">
        <v>400</v>
      </c>
      <c r="HT46" s="74"/>
      <c r="HU46" s="74">
        <f t="shared" si="39"/>
        <v>280</v>
      </c>
      <c r="HV46" s="74">
        <f t="shared" si="40"/>
        <v>0</v>
      </c>
      <c r="HW46" s="74"/>
      <c r="HX46" s="74"/>
      <c r="HY46" s="303"/>
      <c r="HZ46" s="303"/>
      <c r="IA46" s="89"/>
      <c r="IB46" s="87"/>
      <c r="IC46" s="172">
        <v>6.8</v>
      </c>
      <c r="ID46" s="269">
        <v>1.7</v>
      </c>
      <c r="IE46" s="184"/>
      <c r="IF46" s="184"/>
      <c r="IG46" s="74">
        <f t="shared" si="41"/>
        <v>6.8</v>
      </c>
      <c r="IH46" s="74">
        <f t="shared" si="42"/>
        <v>1.7</v>
      </c>
      <c r="II46" s="74">
        <v>140</v>
      </c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3"/>
        <v>140</v>
      </c>
      <c r="IV46" s="74">
        <f t="shared" si="94"/>
        <v>0</v>
      </c>
      <c r="IW46" s="74"/>
      <c r="IX46" s="74"/>
      <c r="IY46" s="67"/>
      <c r="IZ46" s="67"/>
      <c r="JA46" s="67">
        <v>10.31</v>
      </c>
      <c r="JB46" s="67"/>
      <c r="JC46" s="67">
        <v>0</v>
      </c>
      <c r="JD46" s="67"/>
      <c r="JE46" s="347">
        <v>5.15</v>
      </c>
      <c r="JF46" s="347"/>
      <c r="JG46" s="74">
        <f t="shared" si="43"/>
        <v>15.46</v>
      </c>
      <c r="JH46" s="74">
        <f t="shared" si="44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2"/>
        <v>6.3967999999999998</v>
      </c>
      <c r="JX46" s="74">
        <f t="shared" si="83"/>
        <v>1</v>
      </c>
      <c r="JY46" s="74"/>
      <c r="JZ46" s="74"/>
      <c r="KA46" s="67"/>
      <c r="KB46" s="67"/>
      <c r="KC46" s="74">
        <f t="shared" si="45"/>
        <v>0</v>
      </c>
      <c r="KD46" s="74">
        <f t="shared" si="46"/>
        <v>0</v>
      </c>
      <c r="KE46" s="70"/>
      <c r="KF46" s="70"/>
      <c r="KG46" s="70"/>
      <c r="KH46" s="70"/>
      <c r="KI46" s="70">
        <f t="shared" si="95"/>
        <v>0</v>
      </c>
      <c r="KJ46" s="70">
        <f t="shared" si="96"/>
        <v>0</v>
      </c>
      <c r="KK46" s="70"/>
      <c r="KL46" s="70"/>
      <c r="KM46" s="70"/>
      <c r="KN46" s="70"/>
      <c r="KO46" s="70">
        <f t="shared" si="47"/>
        <v>0</v>
      </c>
      <c r="KP46" s="70">
        <f t="shared" si="47"/>
        <v>0</v>
      </c>
      <c r="KQ46" s="263"/>
      <c r="KR46" s="70"/>
      <c r="KS46" s="70"/>
      <c r="KT46" s="70"/>
      <c r="KU46" s="114">
        <f t="shared" si="48"/>
        <v>0</v>
      </c>
      <c r="KV46" s="114">
        <f t="shared" si="49"/>
        <v>0</v>
      </c>
      <c r="KW46" s="70"/>
      <c r="KX46" s="70"/>
      <c r="KY46" s="70">
        <f t="shared" si="50"/>
        <v>0</v>
      </c>
      <c r="KZ46" s="70">
        <f t="shared" si="51"/>
        <v>0</v>
      </c>
      <c r="LA46" s="70"/>
      <c r="LB46" s="70"/>
      <c r="LC46" s="70"/>
      <c r="LD46" s="70"/>
      <c r="LE46" s="70">
        <f t="shared" si="52"/>
        <v>0</v>
      </c>
      <c r="LF46" s="70">
        <f t="shared" si="53"/>
        <v>0</v>
      </c>
      <c r="LG46" s="70"/>
      <c r="LH46" s="70"/>
      <c r="LI46" s="70">
        <f t="shared" si="54"/>
        <v>0</v>
      </c>
      <c r="LJ46" s="70">
        <f t="shared" si="55"/>
        <v>0</v>
      </c>
      <c r="LK46" s="67">
        <v>25</v>
      </c>
      <c r="LL46" s="269"/>
      <c r="LM46" s="75">
        <v>13.71</v>
      </c>
      <c r="LN46" s="368"/>
      <c r="LO46" s="75">
        <v>5.2789999999999999</v>
      </c>
      <c r="LP46" s="370"/>
      <c r="LQ46" s="130"/>
      <c r="LR46" s="271"/>
      <c r="LS46" s="271"/>
      <c r="LT46" s="271"/>
      <c r="LU46" s="70">
        <f t="shared" si="101"/>
        <v>43.989000000000004</v>
      </c>
      <c r="LV46" s="70">
        <f t="shared" si="57"/>
        <v>0</v>
      </c>
      <c r="LW46" s="130"/>
      <c r="LX46" s="70"/>
      <c r="LY46" s="70"/>
      <c r="LZ46" s="70"/>
      <c r="MA46" s="70">
        <f t="shared" si="58"/>
        <v>0</v>
      </c>
      <c r="MB46" s="70">
        <f t="shared" si="59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60"/>
        <v>0</v>
      </c>
      <c r="ML46" s="70">
        <f t="shared" si="61"/>
        <v>0</v>
      </c>
      <c r="MM46" s="371">
        <v>7.5093479999999992</v>
      </c>
      <c r="MN46" s="371"/>
      <c r="MO46" s="371">
        <v>5.0062320000000007</v>
      </c>
      <c r="MP46" s="371"/>
      <c r="MQ46" s="70">
        <f t="shared" si="62"/>
        <v>12.51558</v>
      </c>
      <c r="MR46" s="70">
        <f t="shared" si="63"/>
        <v>0</v>
      </c>
      <c r="MS46" s="70"/>
      <c r="MT46" s="70"/>
      <c r="MU46" s="70">
        <f t="shared" si="64"/>
        <v>0</v>
      </c>
      <c r="MV46" s="70">
        <f t="shared" si="65"/>
        <v>0</v>
      </c>
      <c r="MW46" s="70"/>
      <c r="MX46" s="70"/>
      <c r="MY46" s="70">
        <f t="shared" si="66"/>
        <v>0</v>
      </c>
      <c r="MZ46" s="70">
        <f t="shared" si="67"/>
        <v>0</v>
      </c>
      <c r="NA46" s="305"/>
      <c r="NB46" s="344"/>
      <c r="NC46" s="70">
        <f t="shared" si="68"/>
        <v>0</v>
      </c>
      <c r="ND46" s="70">
        <f t="shared" si="69"/>
        <v>0</v>
      </c>
      <c r="NE46" s="172"/>
      <c r="NF46" s="172"/>
      <c r="NG46" s="172">
        <f t="shared" si="70"/>
        <v>0</v>
      </c>
      <c r="NH46" s="172">
        <f t="shared" si="71"/>
        <v>0</v>
      </c>
      <c r="NI46" s="172"/>
      <c r="NJ46" s="172"/>
      <c r="NK46" s="172">
        <f t="shared" si="72"/>
        <v>0</v>
      </c>
      <c r="NL46" s="172">
        <f t="shared" si="73"/>
        <v>0</v>
      </c>
      <c r="NM46" s="264"/>
      <c r="NN46" s="172"/>
      <c r="NO46" s="172">
        <f t="shared" si="74"/>
        <v>0</v>
      </c>
      <c r="NP46" s="172">
        <f t="shared" si="75"/>
        <v>0</v>
      </c>
      <c r="NQ46" s="303">
        <v>10.6</v>
      </c>
      <c r="NR46" s="303"/>
      <c r="NS46" s="270">
        <v>0.4</v>
      </c>
      <c r="NT46" s="270"/>
      <c r="NU46" s="270">
        <v>0</v>
      </c>
      <c r="NV46" s="270"/>
      <c r="NW46" s="270">
        <v>0</v>
      </c>
      <c r="NX46" s="270"/>
      <c r="NY46" s="270">
        <v>0</v>
      </c>
      <c r="NZ46" s="270"/>
      <c r="OA46" s="270">
        <v>0</v>
      </c>
      <c r="OB46" s="270"/>
      <c r="OC46" s="70">
        <f t="shared" si="76"/>
        <v>11</v>
      </c>
      <c r="OD46" s="70">
        <f t="shared" si="77"/>
        <v>0</v>
      </c>
      <c r="OE46" s="70">
        <v>5.24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8"/>
        <v>5.24</v>
      </c>
      <c r="ON46" s="70">
        <f t="shared" si="79"/>
        <v>0</v>
      </c>
      <c r="OO46" s="372">
        <v>6.83</v>
      </c>
      <c r="OP46" s="270"/>
      <c r="OQ46" s="372">
        <v>1.93</v>
      </c>
      <c r="OR46" s="270"/>
      <c r="OS46" s="372">
        <v>2.11</v>
      </c>
      <c r="OT46" s="270"/>
      <c r="OU46" s="172">
        <f t="shared" si="102"/>
        <v>8.76</v>
      </c>
      <c r="OV46" s="172">
        <f t="shared" si="81"/>
        <v>0</v>
      </c>
      <c r="OW46" s="172"/>
      <c r="OX46" s="172"/>
      <c r="OY46" s="172">
        <f t="shared" si="97"/>
        <v>0</v>
      </c>
      <c r="OZ46" s="172">
        <f t="shared" si="98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4"/>
        <v>0</v>
      </c>
      <c r="J47" s="74">
        <f t="shared" si="85"/>
        <v>0</v>
      </c>
      <c r="K47" s="263"/>
      <c r="L47" s="263"/>
      <c r="M47" s="67"/>
      <c r="N47" s="67"/>
      <c r="O47" s="71"/>
      <c r="P47" s="67"/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9">
        <v>100</v>
      </c>
      <c r="AL47" s="350">
        <v>30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6"/>
        <v>100</v>
      </c>
      <c r="AV47" s="70">
        <f t="shared" si="87"/>
        <v>30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8"/>
        <v>2</v>
      </c>
      <c r="BD47" s="74">
        <f t="shared" si="89"/>
        <v>0.85</v>
      </c>
      <c r="BE47" s="74">
        <v>40</v>
      </c>
      <c r="BF47" s="74">
        <v>5.6959999999999997</v>
      </c>
      <c r="BG47" s="357">
        <v>8</v>
      </c>
      <c r="BH47" s="358">
        <v>1.1392</v>
      </c>
      <c r="BI47" s="357"/>
      <c r="BJ47" s="358"/>
      <c r="BK47" s="264">
        <v>2</v>
      </c>
      <c r="BL47" s="74">
        <v>0.2848</v>
      </c>
      <c r="BM47" s="74"/>
      <c r="BN47" s="74"/>
      <c r="BO47" s="74"/>
      <c r="BP47" s="74"/>
      <c r="BQ47" s="74"/>
      <c r="BR47" s="74"/>
      <c r="BS47" s="263">
        <f t="shared" si="19"/>
        <v>50</v>
      </c>
      <c r="BT47" s="74">
        <f t="shared" si="20"/>
        <v>7.1199999999999992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0"/>
        <v>0</v>
      </c>
      <c r="CD47" s="70">
        <f t="shared" si="90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0</v>
      </c>
      <c r="CN47" s="269">
        <v>0</v>
      </c>
      <c r="CO47" s="74">
        <f t="shared" si="21"/>
        <v>41.2</v>
      </c>
      <c r="CP47" s="74">
        <f t="shared" si="22"/>
        <v>13</v>
      </c>
      <c r="CQ47" s="300">
        <v>247.40625</v>
      </c>
      <c r="CR47" s="300"/>
      <c r="CS47" s="300"/>
      <c r="CT47" s="274"/>
      <c r="CU47" s="355">
        <v>18.556701030927837</v>
      </c>
      <c r="CV47" s="172"/>
      <c r="CW47" s="301">
        <v>63.814432989690722</v>
      </c>
      <c r="CX47" s="274"/>
      <c r="CY47" s="274"/>
      <c r="CZ47" s="274"/>
      <c r="DA47" s="278">
        <f t="shared" si="99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41.103092783505197</v>
      </c>
      <c r="DL47" s="345">
        <v>13.701030927835101</v>
      </c>
      <c r="DM47" s="373">
        <f t="shared" si="27"/>
        <v>41.103092783505197</v>
      </c>
      <c r="DN47" s="373">
        <f t="shared" si="27"/>
        <v>13.701030927835101</v>
      </c>
      <c r="DO47" s="345">
        <v>39.869999999999997</v>
      </c>
      <c r="DP47" s="345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8"/>
        <v>0</v>
      </c>
      <c r="ED47" s="74">
        <f t="shared" si="28"/>
        <v>0</v>
      </c>
      <c r="EE47" s="70"/>
      <c r="EF47" s="70"/>
      <c r="EG47" s="71">
        <v>41.24</v>
      </c>
      <c r="EH47" s="375">
        <v>10.31</v>
      </c>
      <c r="EI47" s="87">
        <v>257.73</v>
      </c>
      <c r="EJ47" s="87">
        <v>64.432500000000005</v>
      </c>
      <c r="EK47" s="74">
        <v>113.4</v>
      </c>
      <c r="EL47" s="279">
        <v>28.35</v>
      </c>
      <c r="EM47" s="267"/>
      <c r="EN47" s="267"/>
      <c r="EO47" s="267"/>
      <c r="EP47" s="267"/>
      <c r="EQ47" s="74">
        <f t="shared" si="29"/>
        <v>412.37</v>
      </c>
      <c r="ER47" s="74">
        <f t="shared" si="100"/>
        <v>103.0925</v>
      </c>
      <c r="ES47" s="172"/>
      <c r="ET47" s="172"/>
      <c r="EU47" s="280"/>
      <c r="EV47" s="280"/>
      <c r="EW47" s="70">
        <f t="shared" si="31"/>
        <v>0</v>
      </c>
      <c r="EX47" s="70">
        <f t="shared" si="32"/>
        <v>0</v>
      </c>
      <c r="EY47" s="74"/>
      <c r="EZ47" s="74"/>
      <c r="FA47" s="353">
        <v>45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3"/>
        <v>0</v>
      </c>
      <c r="FR47" s="74">
        <f t="shared" si="34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5"/>
        <v>0</v>
      </c>
      <c r="GH47" s="74">
        <f t="shared" si="36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1"/>
        <v>0</v>
      </c>
      <c r="HJ47" s="70">
        <f t="shared" si="92"/>
        <v>0</v>
      </c>
      <c r="HK47" s="74"/>
      <c r="HL47" s="74"/>
      <c r="HM47" s="74"/>
      <c r="HN47" s="279"/>
      <c r="HO47" s="74">
        <f t="shared" si="37"/>
        <v>0</v>
      </c>
      <c r="HP47" s="74">
        <f t="shared" si="38"/>
        <v>0</v>
      </c>
      <c r="HQ47" s="376">
        <v>280</v>
      </c>
      <c r="HR47" s="67"/>
      <c r="HS47" s="298">
        <v>400</v>
      </c>
      <c r="HT47" s="74"/>
      <c r="HU47" s="74">
        <f t="shared" si="39"/>
        <v>280</v>
      </c>
      <c r="HV47" s="74">
        <f t="shared" si="40"/>
        <v>0</v>
      </c>
      <c r="HW47" s="74"/>
      <c r="HX47" s="74"/>
      <c r="HY47" s="288"/>
      <c r="HZ47" s="288"/>
      <c r="IA47" s="89"/>
      <c r="IB47" s="87"/>
      <c r="IC47" s="172">
        <v>6.8</v>
      </c>
      <c r="ID47" s="269">
        <v>1.7</v>
      </c>
      <c r="IE47" s="184"/>
      <c r="IF47" s="184"/>
      <c r="IG47" s="74">
        <f t="shared" si="41"/>
        <v>6.8</v>
      </c>
      <c r="IH47" s="74">
        <f t="shared" si="42"/>
        <v>1.7</v>
      </c>
      <c r="II47" s="74">
        <v>90</v>
      </c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3"/>
        <v>90</v>
      </c>
      <c r="IV47" s="74">
        <f t="shared" si="94"/>
        <v>0</v>
      </c>
      <c r="IW47" s="74"/>
      <c r="IX47" s="74"/>
      <c r="IY47" s="67"/>
      <c r="IZ47" s="67"/>
      <c r="JA47" s="67">
        <v>10.31</v>
      </c>
      <c r="JB47" s="67"/>
      <c r="JC47" s="67">
        <v>0</v>
      </c>
      <c r="JD47" s="67"/>
      <c r="JE47" s="347">
        <v>5.15</v>
      </c>
      <c r="JF47" s="347"/>
      <c r="JG47" s="74">
        <f t="shared" si="43"/>
        <v>15.46</v>
      </c>
      <c r="JH47" s="74">
        <f t="shared" si="44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2"/>
        <v>6.3967999999999998</v>
      </c>
      <c r="JX47" s="74">
        <f t="shared" si="83"/>
        <v>1</v>
      </c>
      <c r="JY47" s="74"/>
      <c r="JZ47" s="74"/>
      <c r="KA47" s="67"/>
      <c r="KB47" s="67"/>
      <c r="KC47" s="74">
        <f t="shared" si="45"/>
        <v>0</v>
      </c>
      <c r="KD47" s="74">
        <f t="shared" si="46"/>
        <v>0</v>
      </c>
      <c r="KE47" s="70"/>
      <c r="KF47" s="70"/>
      <c r="KG47" s="70"/>
      <c r="KH47" s="70"/>
      <c r="KI47" s="70">
        <f t="shared" si="95"/>
        <v>0</v>
      </c>
      <c r="KJ47" s="70">
        <f t="shared" si="96"/>
        <v>0</v>
      </c>
      <c r="KK47" s="70"/>
      <c r="KL47" s="70"/>
      <c r="KM47" s="70"/>
      <c r="KN47" s="70"/>
      <c r="KO47" s="70">
        <f t="shared" si="47"/>
        <v>0</v>
      </c>
      <c r="KP47" s="70">
        <f t="shared" si="47"/>
        <v>0</v>
      </c>
      <c r="KQ47" s="263"/>
      <c r="KR47" s="70"/>
      <c r="KS47" s="70"/>
      <c r="KT47" s="70"/>
      <c r="KU47" s="114">
        <f t="shared" si="48"/>
        <v>0</v>
      </c>
      <c r="KV47" s="114">
        <f t="shared" si="49"/>
        <v>0</v>
      </c>
      <c r="KW47" s="70"/>
      <c r="KX47" s="70"/>
      <c r="KY47" s="70">
        <f t="shared" si="50"/>
        <v>0</v>
      </c>
      <c r="KZ47" s="70">
        <f t="shared" si="51"/>
        <v>0</v>
      </c>
      <c r="LA47" s="70"/>
      <c r="LB47" s="70"/>
      <c r="LC47" s="70"/>
      <c r="LD47" s="70"/>
      <c r="LE47" s="70">
        <f t="shared" si="52"/>
        <v>0</v>
      </c>
      <c r="LF47" s="70">
        <f t="shared" si="53"/>
        <v>0</v>
      </c>
      <c r="LG47" s="70"/>
      <c r="LH47" s="70"/>
      <c r="LI47" s="70">
        <f t="shared" si="54"/>
        <v>0</v>
      </c>
      <c r="LJ47" s="70">
        <f t="shared" si="55"/>
        <v>0</v>
      </c>
      <c r="LK47" s="67">
        <v>25</v>
      </c>
      <c r="LL47" s="269"/>
      <c r="LM47" s="75">
        <v>13.71</v>
      </c>
      <c r="LN47" s="368"/>
      <c r="LO47" s="75">
        <v>5.2789999999999999</v>
      </c>
      <c r="LP47" s="370"/>
      <c r="LQ47" s="130"/>
      <c r="LR47" s="271"/>
      <c r="LS47" s="271"/>
      <c r="LT47" s="271"/>
      <c r="LU47" s="70">
        <f t="shared" si="101"/>
        <v>43.989000000000004</v>
      </c>
      <c r="LV47" s="70">
        <f t="shared" si="57"/>
        <v>0</v>
      </c>
      <c r="LW47" s="130"/>
      <c r="LX47" s="70"/>
      <c r="LY47" s="70"/>
      <c r="LZ47" s="70"/>
      <c r="MA47" s="70">
        <f t="shared" si="58"/>
        <v>0</v>
      </c>
      <c r="MB47" s="70">
        <f t="shared" si="59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60"/>
        <v>0</v>
      </c>
      <c r="ML47" s="70">
        <f t="shared" si="61"/>
        <v>0</v>
      </c>
      <c r="MM47" s="371">
        <v>8.0356679999999994</v>
      </c>
      <c r="MN47" s="371"/>
      <c r="MO47" s="371">
        <v>5.3571119999999999</v>
      </c>
      <c r="MP47" s="371"/>
      <c r="MQ47" s="70">
        <f t="shared" si="62"/>
        <v>13.392779999999998</v>
      </c>
      <c r="MR47" s="70">
        <f t="shared" si="63"/>
        <v>0</v>
      </c>
      <c r="MS47" s="70"/>
      <c r="MT47" s="70"/>
      <c r="MU47" s="70">
        <f t="shared" si="64"/>
        <v>0</v>
      </c>
      <c r="MV47" s="70">
        <f t="shared" si="65"/>
        <v>0</v>
      </c>
      <c r="MW47" s="70"/>
      <c r="MX47" s="70"/>
      <c r="MY47" s="70">
        <f t="shared" si="66"/>
        <v>0</v>
      </c>
      <c r="MZ47" s="70">
        <f t="shared" si="67"/>
        <v>0</v>
      </c>
      <c r="NA47" s="305"/>
      <c r="NB47" s="344"/>
      <c r="NC47" s="70">
        <f t="shared" si="68"/>
        <v>0</v>
      </c>
      <c r="ND47" s="70">
        <f t="shared" si="69"/>
        <v>0</v>
      </c>
      <c r="NE47" s="172"/>
      <c r="NF47" s="172"/>
      <c r="NG47" s="172">
        <f t="shared" si="70"/>
        <v>0</v>
      </c>
      <c r="NH47" s="172">
        <f t="shared" si="71"/>
        <v>0</v>
      </c>
      <c r="NI47" s="172"/>
      <c r="NJ47" s="172"/>
      <c r="NK47" s="172">
        <f t="shared" si="72"/>
        <v>0</v>
      </c>
      <c r="NL47" s="172">
        <f t="shared" si="73"/>
        <v>0</v>
      </c>
      <c r="NM47" s="264"/>
      <c r="NN47" s="172"/>
      <c r="NO47" s="172">
        <f t="shared" si="74"/>
        <v>0</v>
      </c>
      <c r="NP47" s="172">
        <f t="shared" si="75"/>
        <v>0</v>
      </c>
      <c r="NQ47" s="303">
        <v>10.6</v>
      </c>
      <c r="NR47" s="303"/>
      <c r="NS47" s="270">
        <v>1</v>
      </c>
      <c r="NT47" s="270"/>
      <c r="NU47" s="270">
        <v>0.3</v>
      </c>
      <c r="NV47" s="270"/>
      <c r="NW47" s="270">
        <v>0</v>
      </c>
      <c r="NX47" s="270"/>
      <c r="NY47" s="270">
        <v>0</v>
      </c>
      <c r="NZ47" s="270"/>
      <c r="OA47" s="270">
        <v>0</v>
      </c>
      <c r="OB47" s="270"/>
      <c r="OC47" s="70">
        <f t="shared" si="76"/>
        <v>11.9</v>
      </c>
      <c r="OD47" s="70">
        <f t="shared" si="77"/>
        <v>0</v>
      </c>
      <c r="OE47" s="70">
        <v>7.86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8"/>
        <v>7.86</v>
      </c>
      <c r="ON47" s="70">
        <f t="shared" si="79"/>
        <v>0</v>
      </c>
      <c r="OO47" s="372">
        <v>7.57</v>
      </c>
      <c r="OP47" s="270"/>
      <c r="OQ47" s="372">
        <v>2.14</v>
      </c>
      <c r="OR47" s="270"/>
      <c r="OS47" s="372">
        <v>2.33</v>
      </c>
      <c r="OT47" s="270"/>
      <c r="OU47" s="172">
        <f t="shared" si="102"/>
        <v>9.7100000000000009</v>
      </c>
      <c r="OV47" s="172">
        <f t="shared" si="81"/>
        <v>0</v>
      </c>
      <c r="OW47" s="172"/>
      <c r="OX47" s="172"/>
      <c r="OY47" s="172">
        <f t="shared" si="97"/>
        <v>0</v>
      </c>
      <c r="OZ47" s="172">
        <f t="shared" si="98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4"/>
        <v>0</v>
      </c>
      <c r="J48" s="74">
        <f t="shared" si="85"/>
        <v>0</v>
      </c>
      <c r="K48" s="263"/>
      <c r="L48" s="263"/>
      <c r="M48" s="67"/>
      <c r="N48" s="67"/>
      <c r="O48" s="71"/>
      <c r="P48" s="67"/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9">
        <v>100</v>
      </c>
      <c r="AL48" s="350">
        <v>30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6"/>
        <v>100</v>
      </c>
      <c r="AV48" s="70">
        <f t="shared" si="87"/>
        <v>30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8"/>
        <v>2</v>
      </c>
      <c r="BD48" s="74">
        <f t="shared" si="89"/>
        <v>0.85</v>
      </c>
      <c r="BE48" s="74">
        <v>40</v>
      </c>
      <c r="BF48" s="74">
        <v>5.6959999999999997</v>
      </c>
      <c r="BG48" s="357">
        <v>8</v>
      </c>
      <c r="BH48" s="358">
        <v>1.1392</v>
      </c>
      <c r="BI48" s="357"/>
      <c r="BJ48" s="358"/>
      <c r="BK48" s="264">
        <v>2</v>
      </c>
      <c r="BL48" s="74">
        <v>0.2848</v>
      </c>
      <c r="BM48" s="74"/>
      <c r="BN48" s="74"/>
      <c r="BO48" s="74"/>
      <c r="BP48" s="74"/>
      <c r="BQ48" s="74"/>
      <c r="BR48" s="74"/>
      <c r="BS48" s="263">
        <f t="shared" si="19"/>
        <v>50</v>
      </c>
      <c r="BT48" s="74">
        <f t="shared" si="20"/>
        <v>7.1199999999999992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0"/>
        <v>0</v>
      </c>
      <c r="CD48" s="70">
        <f t="shared" si="90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0</v>
      </c>
      <c r="CN48" s="269">
        <v>0</v>
      </c>
      <c r="CO48" s="74">
        <f t="shared" si="21"/>
        <v>41.2</v>
      </c>
      <c r="CP48" s="74">
        <f t="shared" si="22"/>
        <v>13</v>
      </c>
      <c r="CQ48" s="300">
        <v>247.40625</v>
      </c>
      <c r="CR48" s="300"/>
      <c r="CS48" s="300"/>
      <c r="CT48" s="274"/>
      <c r="CU48" s="355">
        <v>18.556701030927837</v>
      </c>
      <c r="CV48" s="172"/>
      <c r="CW48" s="301">
        <v>63.814432989690722</v>
      </c>
      <c r="CX48" s="274"/>
      <c r="CY48" s="274"/>
      <c r="CZ48" s="274"/>
      <c r="DA48" s="278">
        <f t="shared" si="99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41.103092783505197</v>
      </c>
      <c r="DL48" s="345">
        <v>13.701030927835101</v>
      </c>
      <c r="DM48" s="373">
        <f t="shared" si="27"/>
        <v>41.103092783505197</v>
      </c>
      <c r="DN48" s="373">
        <f t="shared" si="27"/>
        <v>13.701030927835101</v>
      </c>
      <c r="DO48" s="345">
        <v>39.869999999999997</v>
      </c>
      <c r="DP48" s="345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8"/>
        <v>0</v>
      </c>
      <c r="ED48" s="74">
        <f t="shared" si="28"/>
        <v>0</v>
      </c>
      <c r="EE48" s="70"/>
      <c r="EF48" s="70"/>
      <c r="EG48" s="71">
        <v>41.24</v>
      </c>
      <c r="EH48" s="375">
        <v>10.31</v>
      </c>
      <c r="EI48" s="87">
        <v>257.73</v>
      </c>
      <c r="EJ48" s="87">
        <v>64.432500000000005</v>
      </c>
      <c r="EK48" s="74">
        <v>113.4</v>
      </c>
      <c r="EL48" s="279">
        <v>28.35</v>
      </c>
      <c r="EM48" s="267"/>
      <c r="EN48" s="267"/>
      <c r="EO48" s="267"/>
      <c r="EP48" s="267"/>
      <c r="EQ48" s="74">
        <f t="shared" si="29"/>
        <v>412.37</v>
      </c>
      <c r="ER48" s="74">
        <f t="shared" si="100"/>
        <v>103.0925</v>
      </c>
      <c r="ES48" s="172"/>
      <c r="ET48" s="172"/>
      <c r="EU48" s="280"/>
      <c r="EV48" s="280"/>
      <c r="EW48" s="70">
        <f t="shared" si="31"/>
        <v>0</v>
      </c>
      <c r="EX48" s="70">
        <f t="shared" si="32"/>
        <v>0</v>
      </c>
      <c r="EY48" s="74"/>
      <c r="EZ48" s="74"/>
      <c r="FA48" s="353">
        <v>45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3"/>
        <v>0</v>
      </c>
      <c r="FR48" s="74">
        <f t="shared" si="34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5"/>
        <v>0</v>
      </c>
      <c r="GH48" s="74">
        <f t="shared" si="36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1"/>
        <v>0</v>
      </c>
      <c r="HJ48" s="70">
        <f t="shared" si="92"/>
        <v>0</v>
      </c>
      <c r="HK48" s="74"/>
      <c r="HL48" s="74"/>
      <c r="HM48" s="74"/>
      <c r="HN48" s="279"/>
      <c r="HO48" s="74">
        <f t="shared" si="37"/>
        <v>0</v>
      </c>
      <c r="HP48" s="74">
        <f t="shared" si="38"/>
        <v>0</v>
      </c>
      <c r="HQ48" s="376">
        <v>280</v>
      </c>
      <c r="HR48" s="67"/>
      <c r="HS48" s="298">
        <v>400</v>
      </c>
      <c r="HT48" s="74"/>
      <c r="HU48" s="74">
        <f t="shared" si="39"/>
        <v>280</v>
      </c>
      <c r="HV48" s="74">
        <f t="shared" si="40"/>
        <v>0</v>
      </c>
      <c r="HW48" s="74"/>
      <c r="HX48" s="74"/>
      <c r="HY48" s="303"/>
      <c r="HZ48" s="303"/>
      <c r="IA48" s="89"/>
      <c r="IB48" s="87"/>
      <c r="IC48" s="172">
        <v>6.8</v>
      </c>
      <c r="ID48" s="269">
        <v>1.7</v>
      </c>
      <c r="IE48" s="184"/>
      <c r="IF48" s="184"/>
      <c r="IG48" s="74">
        <f t="shared" si="41"/>
        <v>6.8</v>
      </c>
      <c r="IH48" s="74">
        <f t="shared" si="42"/>
        <v>1.7</v>
      </c>
      <c r="II48" s="74">
        <v>40</v>
      </c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3"/>
        <v>40</v>
      </c>
      <c r="IV48" s="74">
        <f t="shared" si="94"/>
        <v>0</v>
      </c>
      <c r="IW48" s="74"/>
      <c r="IX48" s="74"/>
      <c r="IY48" s="67"/>
      <c r="IZ48" s="67"/>
      <c r="JA48" s="67">
        <v>10.31</v>
      </c>
      <c r="JB48" s="67"/>
      <c r="JC48" s="67">
        <v>0</v>
      </c>
      <c r="JD48" s="67"/>
      <c r="JE48" s="347">
        <v>5.15</v>
      </c>
      <c r="JF48" s="347"/>
      <c r="JG48" s="74">
        <f t="shared" si="43"/>
        <v>15.46</v>
      </c>
      <c r="JH48" s="74">
        <f t="shared" si="44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2"/>
        <v>6.3967999999999998</v>
      </c>
      <c r="JX48" s="74">
        <f t="shared" si="83"/>
        <v>1</v>
      </c>
      <c r="JY48" s="74"/>
      <c r="JZ48" s="74"/>
      <c r="KA48" s="67"/>
      <c r="KB48" s="67"/>
      <c r="KC48" s="74">
        <f t="shared" si="45"/>
        <v>0</v>
      </c>
      <c r="KD48" s="74">
        <f t="shared" si="46"/>
        <v>0</v>
      </c>
      <c r="KE48" s="70"/>
      <c r="KF48" s="70"/>
      <c r="KG48" s="70"/>
      <c r="KH48" s="70"/>
      <c r="KI48" s="70">
        <f t="shared" si="95"/>
        <v>0</v>
      </c>
      <c r="KJ48" s="70">
        <f t="shared" si="96"/>
        <v>0</v>
      </c>
      <c r="KK48" s="70"/>
      <c r="KL48" s="70"/>
      <c r="KM48" s="70"/>
      <c r="KN48" s="70"/>
      <c r="KO48" s="70">
        <f t="shared" si="47"/>
        <v>0</v>
      </c>
      <c r="KP48" s="70">
        <f t="shared" si="47"/>
        <v>0</v>
      </c>
      <c r="KQ48" s="263"/>
      <c r="KR48" s="70"/>
      <c r="KS48" s="70"/>
      <c r="KT48" s="70"/>
      <c r="KU48" s="114">
        <f t="shared" si="48"/>
        <v>0</v>
      </c>
      <c r="KV48" s="114">
        <f t="shared" si="49"/>
        <v>0</v>
      </c>
      <c r="KW48" s="70"/>
      <c r="KX48" s="70"/>
      <c r="KY48" s="70">
        <f t="shared" si="50"/>
        <v>0</v>
      </c>
      <c r="KZ48" s="70">
        <f t="shared" si="51"/>
        <v>0</v>
      </c>
      <c r="LA48" s="70"/>
      <c r="LB48" s="70"/>
      <c r="LC48" s="70"/>
      <c r="LD48" s="70"/>
      <c r="LE48" s="70">
        <f t="shared" si="52"/>
        <v>0</v>
      </c>
      <c r="LF48" s="70">
        <f t="shared" si="53"/>
        <v>0</v>
      </c>
      <c r="LG48" s="70"/>
      <c r="LH48" s="70"/>
      <c r="LI48" s="70">
        <f t="shared" si="54"/>
        <v>0</v>
      </c>
      <c r="LJ48" s="70">
        <f t="shared" si="55"/>
        <v>0</v>
      </c>
      <c r="LK48" s="67">
        <v>25</v>
      </c>
      <c r="LL48" s="269"/>
      <c r="LM48" s="75">
        <v>13.71</v>
      </c>
      <c r="LN48" s="368"/>
      <c r="LO48" s="75">
        <v>5.2789999999999999</v>
      </c>
      <c r="LP48" s="370"/>
      <c r="LQ48" s="130"/>
      <c r="LR48" s="271"/>
      <c r="LS48" s="271"/>
      <c r="LT48" s="271"/>
      <c r="LU48" s="70">
        <f t="shared" si="101"/>
        <v>43.989000000000004</v>
      </c>
      <c r="LV48" s="70">
        <f t="shared" si="57"/>
        <v>0</v>
      </c>
      <c r="LW48" s="130"/>
      <c r="LX48" s="70"/>
      <c r="LY48" s="70"/>
      <c r="LZ48" s="70"/>
      <c r="MA48" s="70">
        <f t="shared" si="58"/>
        <v>0</v>
      </c>
      <c r="MB48" s="70">
        <f t="shared" si="59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60"/>
        <v>0</v>
      </c>
      <c r="ML48" s="70">
        <f t="shared" si="61"/>
        <v>0</v>
      </c>
      <c r="MM48" s="371">
        <v>8.5217399999999977</v>
      </c>
      <c r="MN48" s="371"/>
      <c r="MO48" s="371">
        <v>5.6811599999999993</v>
      </c>
      <c r="MP48" s="371"/>
      <c r="MQ48" s="70">
        <f t="shared" si="62"/>
        <v>14.202899999999996</v>
      </c>
      <c r="MR48" s="70">
        <f t="shared" si="63"/>
        <v>0</v>
      </c>
      <c r="MS48" s="70"/>
      <c r="MT48" s="70"/>
      <c r="MU48" s="70">
        <f t="shared" si="64"/>
        <v>0</v>
      </c>
      <c r="MV48" s="70">
        <f t="shared" si="65"/>
        <v>0</v>
      </c>
      <c r="MW48" s="70"/>
      <c r="MX48" s="70"/>
      <c r="MY48" s="70">
        <f t="shared" si="66"/>
        <v>0</v>
      </c>
      <c r="MZ48" s="70">
        <f t="shared" si="67"/>
        <v>0</v>
      </c>
      <c r="NA48" s="305"/>
      <c r="NB48" s="344"/>
      <c r="NC48" s="70">
        <f t="shared" si="68"/>
        <v>0</v>
      </c>
      <c r="ND48" s="70">
        <f t="shared" si="69"/>
        <v>0</v>
      </c>
      <c r="NE48" s="172"/>
      <c r="NF48" s="172"/>
      <c r="NG48" s="172">
        <f t="shared" si="70"/>
        <v>0</v>
      </c>
      <c r="NH48" s="172">
        <f t="shared" si="71"/>
        <v>0</v>
      </c>
      <c r="NI48" s="172"/>
      <c r="NJ48" s="172"/>
      <c r="NK48" s="172">
        <f t="shared" si="72"/>
        <v>0</v>
      </c>
      <c r="NL48" s="172">
        <f t="shared" si="73"/>
        <v>0</v>
      </c>
      <c r="NM48" s="264"/>
      <c r="NN48" s="172"/>
      <c r="NO48" s="172">
        <f t="shared" si="74"/>
        <v>0</v>
      </c>
      <c r="NP48" s="172">
        <f t="shared" si="75"/>
        <v>0</v>
      </c>
      <c r="NQ48" s="303">
        <v>10.6</v>
      </c>
      <c r="NR48" s="303"/>
      <c r="NS48" s="270">
        <v>1</v>
      </c>
      <c r="NT48" s="270"/>
      <c r="NU48" s="270">
        <v>1.5</v>
      </c>
      <c r="NV48" s="270"/>
      <c r="NW48" s="270">
        <v>0.48</v>
      </c>
      <c r="NX48" s="270"/>
      <c r="NY48" s="270">
        <v>0.24</v>
      </c>
      <c r="NZ48" s="270"/>
      <c r="OA48" s="270">
        <v>0</v>
      </c>
      <c r="OB48" s="270"/>
      <c r="OC48" s="70">
        <f t="shared" si="76"/>
        <v>13.82</v>
      </c>
      <c r="OD48" s="70">
        <f t="shared" si="77"/>
        <v>0</v>
      </c>
      <c r="OE48" s="70">
        <v>8.16</v>
      </c>
      <c r="OF48" s="70"/>
      <c r="OG48" s="114">
        <v>0</v>
      </c>
      <c r="OH48" s="70"/>
      <c r="OI48" s="114">
        <v>0</v>
      </c>
      <c r="OJ48" s="70"/>
      <c r="OK48" s="70">
        <v>0</v>
      </c>
      <c r="OL48" s="70"/>
      <c r="OM48" s="70">
        <f t="shared" si="78"/>
        <v>8.16</v>
      </c>
      <c r="ON48" s="70">
        <f t="shared" si="79"/>
        <v>0</v>
      </c>
      <c r="OO48" s="372">
        <v>8.3000000000000007</v>
      </c>
      <c r="OP48" s="270"/>
      <c r="OQ48" s="372">
        <v>2.35</v>
      </c>
      <c r="OR48" s="270"/>
      <c r="OS48" s="372">
        <v>2.56</v>
      </c>
      <c r="OT48" s="270"/>
      <c r="OU48" s="172">
        <f t="shared" si="102"/>
        <v>10.65</v>
      </c>
      <c r="OV48" s="172">
        <f t="shared" si="81"/>
        <v>0</v>
      </c>
      <c r="OW48" s="172"/>
      <c r="OX48" s="172"/>
      <c r="OY48" s="172">
        <f t="shared" si="97"/>
        <v>0</v>
      </c>
      <c r="OZ48" s="172">
        <f t="shared" si="98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4"/>
        <v>0</v>
      </c>
      <c r="J49" s="74">
        <f t="shared" si="85"/>
        <v>0</v>
      </c>
      <c r="K49" s="263"/>
      <c r="L49" s="263"/>
      <c r="M49" s="67"/>
      <c r="N49" s="67"/>
      <c r="O49" s="71"/>
      <c r="P49" s="67"/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9">
        <v>100</v>
      </c>
      <c r="AL49" s="350">
        <v>30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6"/>
        <v>100</v>
      </c>
      <c r="AV49" s="70">
        <f t="shared" si="87"/>
        <v>30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8"/>
        <v>2</v>
      </c>
      <c r="BD49" s="74">
        <f t="shared" si="89"/>
        <v>0.85</v>
      </c>
      <c r="BE49" s="74">
        <v>40</v>
      </c>
      <c r="BF49" s="74">
        <v>5.6959999999999997</v>
      </c>
      <c r="BG49" s="357">
        <v>8</v>
      </c>
      <c r="BH49" s="358">
        <v>1.1392</v>
      </c>
      <c r="BI49" s="357"/>
      <c r="BJ49" s="358"/>
      <c r="BK49" s="264">
        <v>2</v>
      </c>
      <c r="BL49" s="74">
        <v>0.2848</v>
      </c>
      <c r="BM49" s="74"/>
      <c r="BN49" s="74"/>
      <c r="BO49" s="74"/>
      <c r="BP49" s="74"/>
      <c r="BQ49" s="74"/>
      <c r="BR49" s="74"/>
      <c r="BS49" s="263">
        <f t="shared" si="19"/>
        <v>50</v>
      </c>
      <c r="BT49" s="74">
        <f t="shared" si="20"/>
        <v>7.1199999999999992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0"/>
        <v>0</v>
      </c>
      <c r="CD49" s="70">
        <f t="shared" si="90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0</v>
      </c>
      <c r="CN49" s="269">
        <v>0</v>
      </c>
      <c r="CO49" s="74">
        <f t="shared" si="21"/>
        <v>41.2</v>
      </c>
      <c r="CP49" s="74">
        <f t="shared" si="22"/>
        <v>13</v>
      </c>
      <c r="CQ49" s="300">
        <v>247.40625</v>
      </c>
      <c r="CR49" s="300"/>
      <c r="CS49" s="300"/>
      <c r="CT49" s="274"/>
      <c r="CU49" s="355">
        <v>18.556701030927837</v>
      </c>
      <c r="CV49" s="172"/>
      <c r="CW49" s="301">
        <v>63.814432989690722</v>
      </c>
      <c r="CX49" s="274"/>
      <c r="CY49" s="274"/>
      <c r="CZ49" s="274"/>
      <c r="DA49" s="278">
        <f t="shared" si="99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41.103092783505197</v>
      </c>
      <c r="DL49" s="345">
        <v>13.701030927835101</v>
      </c>
      <c r="DM49" s="373">
        <f t="shared" si="27"/>
        <v>41.103092783505197</v>
      </c>
      <c r="DN49" s="373">
        <f t="shared" si="27"/>
        <v>13.701030927835101</v>
      </c>
      <c r="DO49" s="345">
        <v>39.869999999999997</v>
      </c>
      <c r="DP49" s="345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8"/>
        <v>0</v>
      </c>
      <c r="ED49" s="74">
        <f t="shared" si="28"/>
        <v>0</v>
      </c>
      <c r="EE49" s="70"/>
      <c r="EF49" s="70"/>
      <c r="EG49" s="71">
        <v>41.24</v>
      </c>
      <c r="EH49" s="375">
        <v>10.31</v>
      </c>
      <c r="EI49" s="87">
        <v>257.73</v>
      </c>
      <c r="EJ49" s="87">
        <v>64.432500000000005</v>
      </c>
      <c r="EK49" s="74">
        <v>113.4</v>
      </c>
      <c r="EL49" s="279">
        <v>28.35</v>
      </c>
      <c r="EM49" s="267"/>
      <c r="EN49" s="267"/>
      <c r="EO49" s="267"/>
      <c r="EP49" s="267"/>
      <c r="EQ49" s="74">
        <f t="shared" si="29"/>
        <v>412.37</v>
      </c>
      <c r="ER49" s="74">
        <f t="shared" si="100"/>
        <v>103.0925</v>
      </c>
      <c r="ES49" s="172"/>
      <c r="ET49" s="172"/>
      <c r="EU49" s="280"/>
      <c r="EV49" s="280"/>
      <c r="EW49" s="70">
        <f t="shared" si="31"/>
        <v>0</v>
      </c>
      <c r="EX49" s="70">
        <f t="shared" si="32"/>
        <v>0</v>
      </c>
      <c r="EY49" s="74"/>
      <c r="EZ49" s="74"/>
      <c r="FA49" s="353">
        <v>45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3"/>
        <v>0</v>
      </c>
      <c r="FR49" s="74">
        <f t="shared" si="34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5"/>
        <v>0</v>
      </c>
      <c r="GH49" s="74">
        <f t="shared" si="36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1"/>
        <v>0</v>
      </c>
      <c r="HJ49" s="70">
        <f t="shared" si="92"/>
        <v>0</v>
      </c>
      <c r="HK49" s="74"/>
      <c r="HL49" s="74"/>
      <c r="HM49" s="74"/>
      <c r="HN49" s="279"/>
      <c r="HO49" s="74">
        <f t="shared" si="37"/>
        <v>0</v>
      </c>
      <c r="HP49" s="74">
        <f t="shared" si="38"/>
        <v>0</v>
      </c>
      <c r="HQ49" s="376">
        <v>280</v>
      </c>
      <c r="HR49" s="67"/>
      <c r="HS49" s="298">
        <v>400</v>
      </c>
      <c r="HT49" s="74"/>
      <c r="HU49" s="74">
        <f t="shared" si="39"/>
        <v>280</v>
      </c>
      <c r="HV49" s="74">
        <f t="shared" si="40"/>
        <v>0</v>
      </c>
      <c r="HW49" s="74"/>
      <c r="HX49" s="74"/>
      <c r="HY49" s="303"/>
      <c r="HZ49" s="303"/>
      <c r="IA49" s="89"/>
      <c r="IB49" s="87"/>
      <c r="IC49" s="172">
        <v>6.8</v>
      </c>
      <c r="ID49" s="269">
        <v>1.7</v>
      </c>
      <c r="IE49" s="184"/>
      <c r="IF49" s="184"/>
      <c r="IG49" s="74">
        <f t="shared" si="41"/>
        <v>6.8</v>
      </c>
      <c r="IH49" s="74">
        <f t="shared" si="42"/>
        <v>1.7</v>
      </c>
      <c r="II49" s="74">
        <v>0</v>
      </c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3"/>
        <v>0</v>
      </c>
      <c r="IV49" s="74">
        <f t="shared" si="94"/>
        <v>0</v>
      </c>
      <c r="IW49" s="74"/>
      <c r="IX49" s="74"/>
      <c r="IY49" s="67"/>
      <c r="IZ49" s="67"/>
      <c r="JA49" s="67">
        <v>10.31</v>
      </c>
      <c r="JB49" s="67"/>
      <c r="JC49" s="67">
        <v>0</v>
      </c>
      <c r="JD49" s="67"/>
      <c r="JE49" s="347">
        <v>5.15</v>
      </c>
      <c r="JF49" s="347"/>
      <c r="JG49" s="74">
        <f t="shared" si="43"/>
        <v>15.46</v>
      </c>
      <c r="JH49" s="74">
        <f t="shared" si="44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2"/>
        <v>6.3967999999999998</v>
      </c>
      <c r="JX49" s="74">
        <f t="shared" si="83"/>
        <v>1</v>
      </c>
      <c r="JY49" s="74"/>
      <c r="JZ49" s="74"/>
      <c r="KA49" s="67"/>
      <c r="KB49" s="67"/>
      <c r="KC49" s="74">
        <f t="shared" si="45"/>
        <v>0</v>
      </c>
      <c r="KD49" s="74">
        <f t="shared" si="46"/>
        <v>0</v>
      </c>
      <c r="KE49" s="70"/>
      <c r="KF49" s="70"/>
      <c r="KG49" s="70"/>
      <c r="KH49" s="70"/>
      <c r="KI49" s="70">
        <f t="shared" si="95"/>
        <v>0</v>
      </c>
      <c r="KJ49" s="70">
        <f t="shared" si="96"/>
        <v>0</v>
      </c>
      <c r="KK49" s="70"/>
      <c r="KL49" s="70"/>
      <c r="KM49" s="70"/>
      <c r="KN49" s="70"/>
      <c r="KO49" s="70">
        <f t="shared" si="47"/>
        <v>0</v>
      </c>
      <c r="KP49" s="70">
        <f t="shared" si="47"/>
        <v>0</v>
      </c>
      <c r="KQ49" s="263"/>
      <c r="KR49" s="70"/>
      <c r="KS49" s="70"/>
      <c r="KT49" s="70"/>
      <c r="KU49" s="114">
        <f t="shared" si="48"/>
        <v>0</v>
      </c>
      <c r="KV49" s="114">
        <f t="shared" si="49"/>
        <v>0</v>
      </c>
      <c r="KW49" s="70"/>
      <c r="KX49" s="70"/>
      <c r="KY49" s="70">
        <f t="shared" si="50"/>
        <v>0</v>
      </c>
      <c r="KZ49" s="70">
        <f t="shared" si="51"/>
        <v>0</v>
      </c>
      <c r="LA49" s="70"/>
      <c r="LB49" s="70"/>
      <c r="LC49" s="70"/>
      <c r="LD49" s="70"/>
      <c r="LE49" s="70">
        <f t="shared" si="52"/>
        <v>0</v>
      </c>
      <c r="LF49" s="70">
        <f t="shared" si="53"/>
        <v>0</v>
      </c>
      <c r="LG49" s="70"/>
      <c r="LH49" s="70"/>
      <c r="LI49" s="70">
        <f t="shared" si="54"/>
        <v>0</v>
      </c>
      <c r="LJ49" s="70">
        <f t="shared" si="55"/>
        <v>0</v>
      </c>
      <c r="LK49" s="67">
        <v>25</v>
      </c>
      <c r="LL49" s="269"/>
      <c r="LM49" s="75">
        <v>13.71</v>
      </c>
      <c r="LN49" s="368"/>
      <c r="LO49" s="75">
        <v>5.2789999999999999</v>
      </c>
      <c r="LP49" s="370"/>
      <c r="LQ49" s="130"/>
      <c r="LR49" s="271"/>
      <c r="LS49" s="271"/>
      <c r="LT49" s="271"/>
      <c r="LU49" s="70">
        <f t="shared" si="101"/>
        <v>43.989000000000004</v>
      </c>
      <c r="LV49" s="70">
        <f t="shared" si="57"/>
        <v>0</v>
      </c>
      <c r="LW49" s="130"/>
      <c r="LX49" s="70"/>
      <c r="LY49" s="70"/>
      <c r="LZ49" s="70"/>
      <c r="MA49" s="70">
        <f t="shared" si="58"/>
        <v>0</v>
      </c>
      <c r="MB49" s="70">
        <f t="shared" si="59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60"/>
        <v>0</v>
      </c>
      <c r="ML49" s="70">
        <f t="shared" si="61"/>
        <v>0</v>
      </c>
      <c r="MM49" s="371">
        <v>8.9644679999999983</v>
      </c>
      <c r="MN49" s="371"/>
      <c r="MO49" s="371">
        <v>5.9763120000000001</v>
      </c>
      <c r="MP49" s="371"/>
      <c r="MQ49" s="70">
        <f t="shared" si="62"/>
        <v>14.940779999999998</v>
      </c>
      <c r="MR49" s="70">
        <f t="shared" si="63"/>
        <v>0</v>
      </c>
      <c r="MS49" s="70"/>
      <c r="MT49" s="70"/>
      <c r="MU49" s="70">
        <f t="shared" si="64"/>
        <v>0</v>
      </c>
      <c r="MV49" s="70">
        <f t="shared" si="65"/>
        <v>0</v>
      </c>
      <c r="MW49" s="70"/>
      <c r="MX49" s="70"/>
      <c r="MY49" s="70">
        <f t="shared" si="66"/>
        <v>0</v>
      </c>
      <c r="MZ49" s="70">
        <f t="shared" si="67"/>
        <v>0</v>
      </c>
      <c r="NA49" s="305"/>
      <c r="NB49" s="344"/>
      <c r="NC49" s="70">
        <f t="shared" si="68"/>
        <v>0</v>
      </c>
      <c r="ND49" s="70">
        <f t="shared" si="69"/>
        <v>0</v>
      </c>
      <c r="NE49" s="172"/>
      <c r="NF49" s="172"/>
      <c r="NG49" s="172">
        <f t="shared" si="70"/>
        <v>0</v>
      </c>
      <c r="NH49" s="172">
        <f t="shared" si="71"/>
        <v>0</v>
      </c>
      <c r="NI49" s="172"/>
      <c r="NJ49" s="172"/>
      <c r="NK49" s="172">
        <f t="shared" si="72"/>
        <v>0</v>
      </c>
      <c r="NL49" s="172">
        <f t="shared" si="73"/>
        <v>0</v>
      </c>
      <c r="NM49" s="264"/>
      <c r="NN49" s="172"/>
      <c r="NO49" s="172">
        <f t="shared" si="74"/>
        <v>0</v>
      </c>
      <c r="NP49" s="172">
        <f t="shared" si="75"/>
        <v>0</v>
      </c>
      <c r="NQ49" s="303">
        <v>10.6</v>
      </c>
      <c r="NR49" s="303"/>
      <c r="NS49" s="270">
        <v>1</v>
      </c>
      <c r="NT49" s="270"/>
      <c r="NU49" s="270">
        <v>1.5</v>
      </c>
      <c r="NV49" s="270"/>
      <c r="NW49" s="270">
        <v>0.99</v>
      </c>
      <c r="NX49" s="270"/>
      <c r="NY49" s="270">
        <v>0.49</v>
      </c>
      <c r="NZ49" s="270"/>
      <c r="OA49" s="270">
        <v>0</v>
      </c>
      <c r="OB49" s="270"/>
      <c r="OC49" s="70">
        <f t="shared" si="76"/>
        <v>14.58</v>
      </c>
      <c r="OD49" s="70">
        <f t="shared" si="77"/>
        <v>0</v>
      </c>
      <c r="OE49" s="70">
        <v>8.7200000000000006</v>
      </c>
      <c r="OF49" s="70"/>
      <c r="OG49" s="114">
        <v>0</v>
      </c>
      <c r="OH49" s="70"/>
      <c r="OI49" s="114">
        <v>0</v>
      </c>
      <c r="OJ49" s="70"/>
      <c r="OK49" s="70">
        <v>0</v>
      </c>
      <c r="OL49" s="70"/>
      <c r="OM49" s="70">
        <f t="shared" si="78"/>
        <v>8.7200000000000006</v>
      </c>
      <c r="ON49" s="70">
        <f t="shared" si="79"/>
        <v>0</v>
      </c>
      <c r="OO49" s="372">
        <v>8.6199999999999992</v>
      </c>
      <c r="OP49" s="270"/>
      <c r="OQ49" s="372">
        <v>2.44</v>
      </c>
      <c r="OR49" s="270"/>
      <c r="OS49" s="372">
        <v>2.66</v>
      </c>
      <c r="OT49" s="270"/>
      <c r="OU49" s="172">
        <f t="shared" si="102"/>
        <v>11.059999999999999</v>
      </c>
      <c r="OV49" s="172">
        <f t="shared" si="81"/>
        <v>0</v>
      </c>
      <c r="OW49" s="172"/>
      <c r="OX49" s="172"/>
      <c r="OY49" s="172">
        <f t="shared" si="97"/>
        <v>0</v>
      </c>
      <c r="OZ49" s="172">
        <f t="shared" si="98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4"/>
        <v>0</v>
      </c>
      <c r="J50" s="74">
        <f t="shared" si="85"/>
        <v>0</v>
      </c>
      <c r="K50" s="263"/>
      <c r="L50" s="263"/>
      <c r="M50" s="67"/>
      <c r="N50" s="67"/>
      <c r="O50" s="71"/>
      <c r="P50" s="67"/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9">
        <v>100</v>
      </c>
      <c r="AL50" s="350">
        <v>30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6"/>
        <v>100</v>
      </c>
      <c r="AV50" s="70">
        <f t="shared" si="87"/>
        <v>30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8"/>
        <v>2</v>
      </c>
      <c r="BD50" s="74">
        <f t="shared" si="89"/>
        <v>0.85</v>
      </c>
      <c r="BE50" s="74">
        <v>40</v>
      </c>
      <c r="BF50" s="74">
        <v>5.6959999999999997</v>
      </c>
      <c r="BG50" s="357">
        <v>8</v>
      </c>
      <c r="BH50" s="358">
        <v>1.1392</v>
      </c>
      <c r="BI50" s="357"/>
      <c r="BJ50" s="358"/>
      <c r="BK50" s="264">
        <v>2</v>
      </c>
      <c r="BL50" s="74">
        <v>0.2848</v>
      </c>
      <c r="BM50" s="74"/>
      <c r="BN50" s="74"/>
      <c r="BO50" s="74"/>
      <c r="BP50" s="74"/>
      <c r="BQ50" s="74"/>
      <c r="BR50" s="74"/>
      <c r="BS50" s="263">
        <f t="shared" si="19"/>
        <v>50</v>
      </c>
      <c r="BT50" s="74">
        <f t="shared" si="20"/>
        <v>7.1199999999999992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0"/>
        <v>0</v>
      </c>
      <c r="CD50" s="70">
        <f t="shared" si="90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0</v>
      </c>
      <c r="CN50" s="269">
        <v>0</v>
      </c>
      <c r="CO50" s="74">
        <f t="shared" si="21"/>
        <v>41.2</v>
      </c>
      <c r="CP50" s="74">
        <f t="shared" si="22"/>
        <v>13</v>
      </c>
      <c r="CQ50" s="300">
        <v>247.40625</v>
      </c>
      <c r="CR50" s="300"/>
      <c r="CS50" s="300"/>
      <c r="CT50" s="274"/>
      <c r="CU50" s="355">
        <v>18.556701030927837</v>
      </c>
      <c r="CV50" s="172"/>
      <c r="CW50" s="301">
        <v>63.814432989690722</v>
      </c>
      <c r="CX50" s="274"/>
      <c r="CY50" s="274"/>
      <c r="CZ50" s="274"/>
      <c r="DA50" s="278">
        <f t="shared" si="99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41.103092783505197</v>
      </c>
      <c r="DL50" s="345">
        <v>13.701030927835101</v>
      </c>
      <c r="DM50" s="373">
        <f t="shared" si="27"/>
        <v>41.103092783505197</v>
      </c>
      <c r="DN50" s="373">
        <f t="shared" si="27"/>
        <v>13.701030927835101</v>
      </c>
      <c r="DO50" s="345">
        <v>39.869999999999997</v>
      </c>
      <c r="DP50" s="345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8"/>
        <v>0</v>
      </c>
      <c r="ED50" s="74">
        <f t="shared" si="28"/>
        <v>0</v>
      </c>
      <c r="EE50" s="70"/>
      <c r="EF50" s="70"/>
      <c r="EG50" s="71">
        <v>41.24</v>
      </c>
      <c r="EH50" s="375">
        <v>10.31</v>
      </c>
      <c r="EI50" s="87">
        <v>257.73</v>
      </c>
      <c r="EJ50" s="87">
        <v>64.432500000000005</v>
      </c>
      <c r="EK50" s="74">
        <v>113.4</v>
      </c>
      <c r="EL50" s="279">
        <v>28.35</v>
      </c>
      <c r="EM50" s="267"/>
      <c r="EN50" s="267"/>
      <c r="EO50" s="267"/>
      <c r="EP50" s="267"/>
      <c r="EQ50" s="74">
        <f t="shared" si="29"/>
        <v>412.37</v>
      </c>
      <c r="ER50" s="74">
        <f t="shared" si="100"/>
        <v>103.0925</v>
      </c>
      <c r="ES50" s="172"/>
      <c r="ET50" s="172"/>
      <c r="EU50" s="280"/>
      <c r="EV50" s="280"/>
      <c r="EW50" s="70">
        <f t="shared" si="31"/>
        <v>0</v>
      </c>
      <c r="EX50" s="70">
        <f t="shared" si="32"/>
        <v>0</v>
      </c>
      <c r="EY50" s="74"/>
      <c r="EZ50" s="74"/>
      <c r="FA50" s="353">
        <v>45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3"/>
        <v>0</v>
      </c>
      <c r="FR50" s="74">
        <f t="shared" si="34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5"/>
        <v>0</v>
      </c>
      <c r="GH50" s="74">
        <f t="shared" si="36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1"/>
        <v>0</v>
      </c>
      <c r="HJ50" s="70">
        <f t="shared" si="92"/>
        <v>0</v>
      </c>
      <c r="HK50" s="74"/>
      <c r="HL50" s="74"/>
      <c r="HM50" s="74"/>
      <c r="HN50" s="279"/>
      <c r="HO50" s="74">
        <f t="shared" si="37"/>
        <v>0</v>
      </c>
      <c r="HP50" s="74">
        <f t="shared" si="38"/>
        <v>0</v>
      </c>
      <c r="HQ50" s="376">
        <v>310</v>
      </c>
      <c r="HR50" s="67"/>
      <c r="HS50" s="298">
        <v>400</v>
      </c>
      <c r="HT50" s="74"/>
      <c r="HU50" s="74">
        <f t="shared" si="39"/>
        <v>310</v>
      </c>
      <c r="HV50" s="74">
        <f t="shared" si="40"/>
        <v>0</v>
      </c>
      <c r="HW50" s="74"/>
      <c r="HX50" s="74"/>
      <c r="HY50" s="303"/>
      <c r="HZ50" s="303"/>
      <c r="IA50" s="89"/>
      <c r="IB50" s="87"/>
      <c r="IC50" s="172">
        <v>6.8</v>
      </c>
      <c r="ID50" s="269">
        <v>1.7</v>
      </c>
      <c r="IE50" s="184"/>
      <c r="IF50" s="184"/>
      <c r="IG50" s="74">
        <f t="shared" si="41"/>
        <v>6.8</v>
      </c>
      <c r="IH50" s="74">
        <f t="shared" si="42"/>
        <v>1.7</v>
      </c>
      <c r="II50" s="74">
        <v>0</v>
      </c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3"/>
        <v>0</v>
      </c>
      <c r="IV50" s="74">
        <f t="shared" si="94"/>
        <v>0</v>
      </c>
      <c r="IW50" s="74"/>
      <c r="IX50" s="74"/>
      <c r="IY50" s="67"/>
      <c r="IZ50" s="67"/>
      <c r="JA50" s="67">
        <v>10.31</v>
      </c>
      <c r="JB50" s="67"/>
      <c r="JC50" s="67">
        <v>0</v>
      </c>
      <c r="JD50" s="67"/>
      <c r="JE50" s="347">
        <v>5.15</v>
      </c>
      <c r="JF50" s="347"/>
      <c r="JG50" s="74">
        <f t="shared" si="43"/>
        <v>15.46</v>
      </c>
      <c r="JH50" s="74">
        <f t="shared" si="44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2"/>
        <v>6.3967999999999998</v>
      </c>
      <c r="JX50" s="74">
        <f t="shared" si="83"/>
        <v>1</v>
      </c>
      <c r="JY50" s="74"/>
      <c r="JZ50" s="74"/>
      <c r="KA50" s="67"/>
      <c r="KB50" s="67"/>
      <c r="KC50" s="74">
        <f t="shared" si="45"/>
        <v>0</v>
      </c>
      <c r="KD50" s="74">
        <f t="shared" si="46"/>
        <v>0</v>
      </c>
      <c r="KE50" s="70"/>
      <c r="KF50" s="70"/>
      <c r="KG50" s="70"/>
      <c r="KH50" s="70"/>
      <c r="KI50" s="70">
        <f t="shared" si="95"/>
        <v>0</v>
      </c>
      <c r="KJ50" s="70">
        <f t="shared" si="96"/>
        <v>0</v>
      </c>
      <c r="KK50" s="70"/>
      <c r="KL50" s="70"/>
      <c r="KM50" s="70"/>
      <c r="KN50" s="70"/>
      <c r="KO50" s="70">
        <f t="shared" si="47"/>
        <v>0</v>
      </c>
      <c r="KP50" s="70">
        <f t="shared" si="47"/>
        <v>0</v>
      </c>
      <c r="KQ50" s="263"/>
      <c r="KR50" s="70"/>
      <c r="KS50" s="70"/>
      <c r="KT50" s="70"/>
      <c r="KU50" s="114">
        <f t="shared" si="48"/>
        <v>0</v>
      </c>
      <c r="KV50" s="114">
        <f t="shared" si="49"/>
        <v>0</v>
      </c>
      <c r="KW50" s="70"/>
      <c r="KX50" s="70"/>
      <c r="KY50" s="70">
        <f t="shared" si="50"/>
        <v>0</v>
      </c>
      <c r="KZ50" s="70">
        <f t="shared" si="51"/>
        <v>0</v>
      </c>
      <c r="LA50" s="70"/>
      <c r="LB50" s="70"/>
      <c r="LC50" s="70"/>
      <c r="LD50" s="70"/>
      <c r="LE50" s="70">
        <f t="shared" si="52"/>
        <v>0</v>
      </c>
      <c r="LF50" s="70">
        <f t="shared" si="53"/>
        <v>0</v>
      </c>
      <c r="LG50" s="70"/>
      <c r="LH50" s="70"/>
      <c r="LI50" s="70">
        <f t="shared" si="54"/>
        <v>0</v>
      </c>
      <c r="LJ50" s="70">
        <f t="shared" si="55"/>
        <v>0</v>
      </c>
      <c r="LK50" s="67">
        <v>25</v>
      </c>
      <c r="LL50" s="269"/>
      <c r="LM50" s="75">
        <v>13.71</v>
      </c>
      <c r="LN50" s="368"/>
      <c r="LO50" s="75">
        <v>5.2789999999999999</v>
      </c>
      <c r="LP50" s="370"/>
      <c r="LQ50" s="130"/>
      <c r="LR50" s="271"/>
      <c r="LS50" s="271"/>
      <c r="LT50" s="271"/>
      <c r="LU50" s="70">
        <f t="shared" si="101"/>
        <v>43.989000000000004</v>
      </c>
      <c r="LV50" s="70">
        <f t="shared" si="57"/>
        <v>0</v>
      </c>
      <c r="LW50" s="130"/>
      <c r="LX50" s="70"/>
      <c r="LY50" s="70"/>
      <c r="LZ50" s="70"/>
      <c r="MA50" s="70">
        <f t="shared" si="58"/>
        <v>0</v>
      </c>
      <c r="MB50" s="70">
        <f t="shared" si="59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60"/>
        <v>0</v>
      </c>
      <c r="ML50" s="70">
        <f t="shared" si="61"/>
        <v>0</v>
      </c>
      <c r="MM50" s="371">
        <v>8.0898479999999999</v>
      </c>
      <c r="MN50" s="371"/>
      <c r="MO50" s="371">
        <v>5.3932320000000002</v>
      </c>
      <c r="MP50" s="371"/>
      <c r="MQ50" s="70">
        <f t="shared" si="62"/>
        <v>13.483080000000001</v>
      </c>
      <c r="MR50" s="70">
        <f t="shared" si="63"/>
        <v>0</v>
      </c>
      <c r="MS50" s="70"/>
      <c r="MT50" s="70"/>
      <c r="MU50" s="70">
        <f t="shared" si="64"/>
        <v>0</v>
      </c>
      <c r="MV50" s="70">
        <f t="shared" si="65"/>
        <v>0</v>
      </c>
      <c r="MW50" s="70"/>
      <c r="MX50" s="70"/>
      <c r="MY50" s="70">
        <f t="shared" si="66"/>
        <v>0</v>
      </c>
      <c r="MZ50" s="70">
        <f t="shared" si="67"/>
        <v>0</v>
      </c>
      <c r="NA50" s="305"/>
      <c r="NB50" s="344"/>
      <c r="NC50" s="70">
        <f t="shared" si="68"/>
        <v>0</v>
      </c>
      <c r="ND50" s="70">
        <f t="shared" si="69"/>
        <v>0</v>
      </c>
      <c r="NE50" s="172"/>
      <c r="NF50" s="172"/>
      <c r="NG50" s="172">
        <f t="shared" si="70"/>
        <v>0</v>
      </c>
      <c r="NH50" s="172">
        <f t="shared" si="71"/>
        <v>0</v>
      </c>
      <c r="NI50" s="172"/>
      <c r="NJ50" s="172"/>
      <c r="NK50" s="172">
        <f t="shared" si="72"/>
        <v>0</v>
      </c>
      <c r="NL50" s="172">
        <f t="shared" si="73"/>
        <v>0</v>
      </c>
      <c r="NM50" s="264"/>
      <c r="NN50" s="172"/>
      <c r="NO50" s="172">
        <f t="shared" si="74"/>
        <v>0</v>
      </c>
      <c r="NP50" s="172">
        <f t="shared" si="75"/>
        <v>0</v>
      </c>
      <c r="NQ50" s="303">
        <v>10.6</v>
      </c>
      <c r="NR50" s="303"/>
      <c r="NS50" s="270">
        <v>1</v>
      </c>
      <c r="NT50" s="270"/>
      <c r="NU50" s="270">
        <v>1.5</v>
      </c>
      <c r="NV50" s="270"/>
      <c r="NW50" s="270">
        <v>1.46</v>
      </c>
      <c r="NX50" s="270"/>
      <c r="NY50" s="270">
        <v>0.73</v>
      </c>
      <c r="NZ50" s="270"/>
      <c r="OA50" s="270">
        <v>0</v>
      </c>
      <c r="OB50" s="270"/>
      <c r="OC50" s="70">
        <f t="shared" si="76"/>
        <v>15.29</v>
      </c>
      <c r="OD50" s="70">
        <f t="shared" si="77"/>
        <v>0</v>
      </c>
      <c r="OE50" s="70">
        <v>11.23</v>
      </c>
      <c r="OF50" s="70"/>
      <c r="OG50" s="114">
        <v>0</v>
      </c>
      <c r="OH50" s="70"/>
      <c r="OI50" s="114">
        <v>0</v>
      </c>
      <c r="OJ50" s="70"/>
      <c r="OK50" s="70">
        <v>0</v>
      </c>
      <c r="OL50" s="70"/>
      <c r="OM50" s="70">
        <f t="shared" si="78"/>
        <v>11.23</v>
      </c>
      <c r="ON50" s="70">
        <f t="shared" si="79"/>
        <v>0</v>
      </c>
      <c r="OO50" s="372">
        <v>8.06</v>
      </c>
      <c r="OP50" s="270"/>
      <c r="OQ50" s="372">
        <v>2.2799999999999998</v>
      </c>
      <c r="OR50" s="270"/>
      <c r="OS50" s="372">
        <v>2.48</v>
      </c>
      <c r="OT50" s="270"/>
      <c r="OU50" s="172">
        <f t="shared" si="102"/>
        <v>10.34</v>
      </c>
      <c r="OV50" s="172">
        <f t="shared" si="81"/>
        <v>0</v>
      </c>
      <c r="OW50" s="172"/>
      <c r="OX50" s="172"/>
      <c r="OY50" s="172">
        <f t="shared" si="97"/>
        <v>0</v>
      </c>
      <c r="OZ50" s="172">
        <f t="shared" si="98"/>
        <v>0</v>
      </c>
    </row>
    <row r="51" spans="1:416" s="320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4"/>
        <v>0</v>
      </c>
      <c r="J51" s="67">
        <f t="shared" si="85"/>
        <v>0</v>
      </c>
      <c r="K51" s="298"/>
      <c r="L51" s="298"/>
      <c r="M51" s="67"/>
      <c r="N51" s="67"/>
      <c r="O51" s="71"/>
      <c r="P51" s="67"/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9">
        <v>100</v>
      </c>
      <c r="AL51" s="350">
        <v>30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6"/>
        <v>100</v>
      </c>
      <c r="AV51" s="71">
        <f t="shared" si="87"/>
        <v>30</v>
      </c>
      <c r="AW51" s="67">
        <v>2</v>
      </c>
      <c r="AX51" s="67">
        <v>0.85</v>
      </c>
      <c r="AY51" s="321"/>
      <c r="AZ51" s="67"/>
      <c r="BA51" s="67"/>
      <c r="BB51" s="67"/>
      <c r="BC51" s="67">
        <f t="shared" si="88"/>
        <v>2</v>
      </c>
      <c r="BD51" s="67">
        <f t="shared" si="89"/>
        <v>0.85</v>
      </c>
      <c r="BE51" s="67">
        <v>40</v>
      </c>
      <c r="BF51" s="67">
        <v>5.6959999999999997</v>
      </c>
      <c r="BG51" s="364">
        <v>8</v>
      </c>
      <c r="BH51" s="365">
        <v>1.1392</v>
      </c>
      <c r="BI51" s="364"/>
      <c r="BJ51" s="365"/>
      <c r="BK51" s="269">
        <v>2</v>
      </c>
      <c r="BL51" s="67">
        <v>0.2848</v>
      </c>
      <c r="BM51" s="67"/>
      <c r="BN51" s="67"/>
      <c r="BO51" s="67"/>
      <c r="BP51" s="67"/>
      <c r="BQ51" s="67"/>
      <c r="BR51" s="67"/>
      <c r="BS51" s="298">
        <f t="shared" si="19"/>
        <v>50</v>
      </c>
      <c r="BT51" s="67">
        <f t="shared" si="20"/>
        <v>7.1199999999999992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0"/>
        <v>0</v>
      </c>
      <c r="CD51" s="71">
        <f t="shared" si="90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0</v>
      </c>
      <c r="CN51" s="269">
        <v>0</v>
      </c>
      <c r="CO51" s="67">
        <f t="shared" si="21"/>
        <v>41.2</v>
      </c>
      <c r="CP51" s="67">
        <f t="shared" si="22"/>
        <v>13</v>
      </c>
      <c r="CQ51" s="301">
        <v>247.40625</v>
      </c>
      <c r="CR51" s="301"/>
      <c r="CS51" s="301"/>
      <c r="CT51" s="81"/>
      <c r="CU51" s="356">
        <v>18.556701030927837</v>
      </c>
      <c r="CV51" s="305"/>
      <c r="CW51" s="301">
        <v>63.814432989690722</v>
      </c>
      <c r="CX51" s="81"/>
      <c r="CY51" s="81"/>
      <c r="CZ51" s="81"/>
      <c r="DA51" s="313">
        <f t="shared" si="99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41.103092783505197</v>
      </c>
      <c r="DL51" s="346">
        <v>13.701030927835101</v>
      </c>
      <c r="DM51" s="374">
        <f t="shared" si="27"/>
        <v>41.103092783505197</v>
      </c>
      <c r="DN51" s="374">
        <f t="shared" si="27"/>
        <v>13.701030927835101</v>
      </c>
      <c r="DO51" s="346">
        <v>39.869999999999997</v>
      </c>
      <c r="DP51" s="346">
        <v>13.29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8"/>
        <v>0</v>
      </c>
      <c r="ED51" s="67">
        <f t="shared" si="28"/>
        <v>0</v>
      </c>
      <c r="EE51" s="71"/>
      <c r="EF51" s="71"/>
      <c r="EG51" s="71">
        <v>41.24</v>
      </c>
      <c r="EH51" s="322">
        <v>10.31</v>
      </c>
      <c r="EI51" s="87">
        <v>257.73</v>
      </c>
      <c r="EJ51" s="87">
        <v>64.432500000000005</v>
      </c>
      <c r="EK51" s="74">
        <v>113.4</v>
      </c>
      <c r="EL51" s="87">
        <v>28.35</v>
      </c>
      <c r="EM51" s="314"/>
      <c r="EN51" s="314"/>
      <c r="EO51" s="314"/>
      <c r="EP51" s="314"/>
      <c r="EQ51" s="67">
        <f t="shared" si="29"/>
        <v>412.37</v>
      </c>
      <c r="ER51" s="67">
        <f t="shared" si="100"/>
        <v>103.0925</v>
      </c>
      <c r="ES51" s="305"/>
      <c r="ET51" s="305"/>
      <c r="EU51" s="88"/>
      <c r="EV51" s="88"/>
      <c r="EW51" s="71">
        <f t="shared" si="31"/>
        <v>0</v>
      </c>
      <c r="EX51" s="71">
        <f t="shared" si="32"/>
        <v>0</v>
      </c>
      <c r="EY51" s="67"/>
      <c r="EZ51" s="67"/>
      <c r="FA51" s="354">
        <v>45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3"/>
        <v>0</v>
      </c>
      <c r="FR51" s="67">
        <f t="shared" si="34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5"/>
        <v>0</v>
      </c>
      <c r="GH51" s="67">
        <f t="shared" si="36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1"/>
        <v>0</v>
      </c>
      <c r="HJ51" s="71">
        <f t="shared" si="92"/>
        <v>0</v>
      </c>
      <c r="HK51" s="67"/>
      <c r="HL51" s="67"/>
      <c r="HM51" s="67"/>
      <c r="HN51" s="87"/>
      <c r="HO51" s="67">
        <f t="shared" si="37"/>
        <v>0</v>
      </c>
      <c r="HP51" s="67">
        <f t="shared" si="38"/>
        <v>0</v>
      </c>
      <c r="HQ51" s="376">
        <v>340</v>
      </c>
      <c r="HR51" s="67"/>
      <c r="HS51" s="298">
        <v>400</v>
      </c>
      <c r="HT51" s="67"/>
      <c r="HU51" s="67">
        <f t="shared" si="39"/>
        <v>340</v>
      </c>
      <c r="HV51" s="67">
        <f t="shared" si="40"/>
        <v>0</v>
      </c>
      <c r="HW51" s="67"/>
      <c r="HX51" s="67"/>
      <c r="HY51" s="316"/>
      <c r="HZ51" s="316"/>
      <c r="IA51" s="89"/>
      <c r="IB51" s="87"/>
      <c r="IC51" s="305">
        <v>6.8</v>
      </c>
      <c r="ID51" s="269">
        <v>1.7</v>
      </c>
      <c r="IE51" s="89"/>
      <c r="IF51" s="89"/>
      <c r="IG51" s="67">
        <f t="shared" si="41"/>
        <v>6.8</v>
      </c>
      <c r="IH51" s="67">
        <f t="shared" si="42"/>
        <v>1.7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3"/>
        <v>0</v>
      </c>
      <c r="IV51" s="67">
        <f t="shared" si="94"/>
        <v>0</v>
      </c>
      <c r="IW51" s="67"/>
      <c r="IX51" s="67"/>
      <c r="IY51" s="67"/>
      <c r="IZ51" s="67"/>
      <c r="JA51" s="67">
        <v>10.31</v>
      </c>
      <c r="JB51" s="67"/>
      <c r="JC51" s="67">
        <v>0</v>
      </c>
      <c r="JD51" s="67"/>
      <c r="JE51" s="347">
        <v>5.15</v>
      </c>
      <c r="JF51" s="347"/>
      <c r="JG51" s="67">
        <f t="shared" si="43"/>
        <v>15.46</v>
      </c>
      <c r="JH51" s="67">
        <f t="shared" si="44"/>
        <v>0</v>
      </c>
      <c r="JI51" s="269">
        <v>0</v>
      </c>
      <c r="JJ51" s="269">
        <v>0</v>
      </c>
      <c r="JK51" s="269">
        <v>4.7794999999999996</v>
      </c>
      <c r="JL51" s="269">
        <v>1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2"/>
        <v>4.7794999999999996</v>
      </c>
      <c r="JX51" s="67">
        <f t="shared" si="83"/>
        <v>1</v>
      </c>
      <c r="JY51" s="67"/>
      <c r="JZ51" s="67"/>
      <c r="KA51" s="67"/>
      <c r="KB51" s="67"/>
      <c r="KC51" s="67">
        <f t="shared" si="45"/>
        <v>0</v>
      </c>
      <c r="KD51" s="67">
        <f t="shared" si="46"/>
        <v>0</v>
      </c>
      <c r="KE51" s="71"/>
      <c r="KF51" s="71"/>
      <c r="KG51" s="71"/>
      <c r="KH51" s="71"/>
      <c r="KI51" s="71">
        <f t="shared" si="95"/>
        <v>0</v>
      </c>
      <c r="KJ51" s="71">
        <f t="shared" si="96"/>
        <v>0</v>
      </c>
      <c r="KK51" s="71"/>
      <c r="KL51" s="71"/>
      <c r="KM51" s="71"/>
      <c r="KN51" s="71"/>
      <c r="KO51" s="71">
        <f t="shared" si="47"/>
        <v>0</v>
      </c>
      <c r="KP51" s="71">
        <f t="shared" si="47"/>
        <v>0</v>
      </c>
      <c r="KQ51" s="298"/>
      <c r="KR51" s="71"/>
      <c r="KS51" s="71"/>
      <c r="KT51" s="71"/>
      <c r="KU51" s="106">
        <f t="shared" si="48"/>
        <v>0</v>
      </c>
      <c r="KV51" s="106">
        <f t="shared" si="49"/>
        <v>0</v>
      </c>
      <c r="KW51" s="71"/>
      <c r="KX51" s="71"/>
      <c r="KY51" s="71">
        <f t="shared" si="50"/>
        <v>0</v>
      </c>
      <c r="KZ51" s="71">
        <f t="shared" si="51"/>
        <v>0</v>
      </c>
      <c r="LA51" s="71"/>
      <c r="LB51" s="71"/>
      <c r="LC51" s="71"/>
      <c r="LD51" s="71"/>
      <c r="LE51" s="71">
        <f t="shared" si="52"/>
        <v>0</v>
      </c>
      <c r="LF51" s="71">
        <f t="shared" si="53"/>
        <v>0</v>
      </c>
      <c r="LG51" s="71"/>
      <c r="LH51" s="71"/>
      <c r="LI51" s="71">
        <f t="shared" si="54"/>
        <v>0</v>
      </c>
      <c r="LJ51" s="71">
        <f t="shared" si="55"/>
        <v>0</v>
      </c>
      <c r="LK51" s="312">
        <v>25</v>
      </c>
      <c r="LL51" s="378"/>
      <c r="LM51" s="379">
        <v>13.71</v>
      </c>
      <c r="LN51" s="380"/>
      <c r="LO51" s="379">
        <v>0.27900000000000003</v>
      </c>
      <c r="LP51" s="370"/>
      <c r="LQ51" s="130"/>
      <c r="LR51" s="271"/>
      <c r="LS51" s="271"/>
      <c r="LT51" s="271"/>
      <c r="LU51" s="71">
        <f t="shared" si="101"/>
        <v>38.989000000000004</v>
      </c>
      <c r="LV51" s="71">
        <f t="shared" si="57"/>
        <v>0</v>
      </c>
      <c r="LW51" s="71"/>
      <c r="LX51" s="71"/>
      <c r="LY51" s="71"/>
      <c r="LZ51" s="71"/>
      <c r="MA51" s="71">
        <f t="shared" si="58"/>
        <v>0</v>
      </c>
      <c r="MB51" s="71">
        <f t="shared" si="59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60"/>
        <v>0</v>
      </c>
      <c r="ML51" s="71">
        <f t="shared" si="61"/>
        <v>0</v>
      </c>
      <c r="MM51" s="371">
        <v>8.3662175999999988</v>
      </c>
      <c r="MN51" s="371"/>
      <c r="MO51" s="371">
        <v>5.5774784000000004</v>
      </c>
      <c r="MP51" s="371"/>
      <c r="MQ51" s="71">
        <f t="shared" si="62"/>
        <v>13.943695999999999</v>
      </c>
      <c r="MR51" s="71">
        <f t="shared" si="63"/>
        <v>0</v>
      </c>
      <c r="MS51" s="71"/>
      <c r="MT51" s="71"/>
      <c r="MU51" s="71">
        <f t="shared" si="64"/>
        <v>0</v>
      </c>
      <c r="MV51" s="71">
        <f t="shared" si="65"/>
        <v>0</v>
      </c>
      <c r="MW51" s="71"/>
      <c r="MX51" s="71"/>
      <c r="MY51" s="71">
        <f t="shared" si="66"/>
        <v>0</v>
      </c>
      <c r="MZ51" s="71">
        <f t="shared" si="67"/>
        <v>0</v>
      </c>
      <c r="NA51" s="305"/>
      <c r="NB51" s="344"/>
      <c r="NC51" s="71">
        <f t="shared" si="68"/>
        <v>0</v>
      </c>
      <c r="ND51" s="71">
        <f t="shared" si="69"/>
        <v>0</v>
      </c>
      <c r="NE51" s="305"/>
      <c r="NF51" s="305"/>
      <c r="NG51" s="305">
        <f t="shared" si="70"/>
        <v>0</v>
      </c>
      <c r="NH51" s="305">
        <f t="shared" si="71"/>
        <v>0</v>
      </c>
      <c r="NI51" s="305"/>
      <c r="NJ51" s="305"/>
      <c r="NK51" s="305">
        <f t="shared" si="72"/>
        <v>0</v>
      </c>
      <c r="NL51" s="305">
        <f t="shared" si="73"/>
        <v>0</v>
      </c>
      <c r="NM51" s="269"/>
      <c r="NN51" s="305"/>
      <c r="NO51" s="305">
        <f t="shared" si="74"/>
        <v>0</v>
      </c>
      <c r="NP51" s="305">
        <f t="shared" si="75"/>
        <v>0</v>
      </c>
      <c r="NQ51" s="316">
        <v>10.6</v>
      </c>
      <c r="NR51" s="316"/>
      <c r="NS51" s="367">
        <v>1</v>
      </c>
      <c r="NT51" s="367"/>
      <c r="NU51" s="367">
        <v>1.5</v>
      </c>
      <c r="NV51" s="367"/>
      <c r="NW51" s="367">
        <v>1.2</v>
      </c>
      <c r="NX51" s="367"/>
      <c r="NY51" s="367">
        <v>0.6</v>
      </c>
      <c r="NZ51" s="367"/>
      <c r="OA51" s="367">
        <v>0</v>
      </c>
      <c r="OB51" s="367"/>
      <c r="OC51" s="71">
        <f t="shared" si="76"/>
        <v>14.9</v>
      </c>
      <c r="OD51" s="71">
        <f t="shared" si="77"/>
        <v>0</v>
      </c>
      <c r="OE51" s="71">
        <v>11.3</v>
      </c>
      <c r="OF51" s="71"/>
      <c r="OG51" s="106">
        <v>0</v>
      </c>
      <c r="OH51" s="71"/>
      <c r="OI51" s="106">
        <v>1.73</v>
      </c>
      <c r="OJ51" s="71"/>
      <c r="OK51" s="71">
        <v>0</v>
      </c>
      <c r="OL51" s="71"/>
      <c r="OM51" s="71">
        <f t="shared" si="78"/>
        <v>13.030000000000001</v>
      </c>
      <c r="ON51" s="71">
        <f t="shared" si="79"/>
        <v>0</v>
      </c>
      <c r="OO51" s="371">
        <v>8.2200000000000006</v>
      </c>
      <c r="OP51" s="367"/>
      <c r="OQ51" s="371">
        <v>2.3199999999999998</v>
      </c>
      <c r="OR51" s="367"/>
      <c r="OS51" s="371">
        <v>2.5299999999999998</v>
      </c>
      <c r="OT51" s="367"/>
      <c r="OU51" s="305">
        <f t="shared" si="102"/>
        <v>10.540000000000001</v>
      </c>
      <c r="OV51" s="305">
        <f t="shared" si="81"/>
        <v>0</v>
      </c>
      <c r="OW51" s="305"/>
      <c r="OX51" s="305"/>
      <c r="OY51" s="305">
        <f t="shared" si="97"/>
        <v>0</v>
      </c>
      <c r="OZ51" s="305">
        <f t="shared" si="98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4"/>
        <v>0</v>
      </c>
      <c r="J52" s="67">
        <f t="shared" si="85"/>
        <v>0</v>
      </c>
      <c r="K52" s="298"/>
      <c r="L52" s="298"/>
      <c r="M52" s="67"/>
      <c r="N52" s="67"/>
      <c r="O52" s="71"/>
      <c r="P52" s="67"/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9">
        <v>100</v>
      </c>
      <c r="AL52" s="350">
        <v>30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6"/>
        <v>100</v>
      </c>
      <c r="AV52" s="71">
        <f t="shared" si="87"/>
        <v>30</v>
      </c>
      <c r="AW52" s="67">
        <v>2</v>
      </c>
      <c r="AX52" s="67">
        <v>0.85</v>
      </c>
      <c r="AY52" s="321"/>
      <c r="AZ52" s="67"/>
      <c r="BA52" s="67"/>
      <c r="BB52" s="67"/>
      <c r="BC52" s="67">
        <f t="shared" si="88"/>
        <v>2</v>
      </c>
      <c r="BD52" s="67">
        <f t="shared" si="89"/>
        <v>0.85</v>
      </c>
      <c r="BE52" s="67">
        <v>40</v>
      </c>
      <c r="BF52" s="67">
        <v>5.6959999999999997</v>
      </c>
      <c r="BG52" s="364">
        <v>8</v>
      </c>
      <c r="BH52" s="365">
        <v>1.1392</v>
      </c>
      <c r="BI52" s="364"/>
      <c r="BJ52" s="365"/>
      <c r="BK52" s="269">
        <v>2</v>
      </c>
      <c r="BL52" s="67">
        <v>0.2848</v>
      </c>
      <c r="BM52" s="67"/>
      <c r="BN52" s="67"/>
      <c r="BO52" s="67"/>
      <c r="BP52" s="67"/>
      <c r="BQ52" s="67"/>
      <c r="BR52" s="67"/>
      <c r="BS52" s="298">
        <f t="shared" si="19"/>
        <v>50</v>
      </c>
      <c r="BT52" s="67">
        <f t="shared" si="20"/>
        <v>7.1199999999999992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0"/>
        <v>0</v>
      </c>
      <c r="CD52" s="71">
        <f t="shared" si="90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0</v>
      </c>
      <c r="CN52" s="269">
        <v>0</v>
      </c>
      <c r="CO52" s="67">
        <f t="shared" si="21"/>
        <v>41.2</v>
      </c>
      <c r="CP52" s="67">
        <f t="shared" si="22"/>
        <v>13</v>
      </c>
      <c r="CQ52" s="301">
        <v>247.40625</v>
      </c>
      <c r="CR52" s="301"/>
      <c r="CS52" s="301"/>
      <c r="CT52" s="81"/>
      <c r="CU52" s="356">
        <v>18.556701030927837</v>
      </c>
      <c r="CV52" s="305"/>
      <c r="CW52" s="301">
        <v>63.814432989690722</v>
      </c>
      <c r="CX52" s="81"/>
      <c r="CY52" s="81"/>
      <c r="CZ52" s="81"/>
      <c r="DA52" s="313">
        <f t="shared" si="99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41.103092783505197</v>
      </c>
      <c r="DL52" s="346">
        <v>13.701030927835101</v>
      </c>
      <c r="DM52" s="374">
        <f t="shared" si="27"/>
        <v>41.103092783505197</v>
      </c>
      <c r="DN52" s="374">
        <f t="shared" si="27"/>
        <v>13.701030927835101</v>
      </c>
      <c r="DO52" s="346">
        <v>39.869999999999997</v>
      </c>
      <c r="DP52" s="346">
        <v>13.29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8"/>
        <v>0</v>
      </c>
      <c r="ED52" s="67">
        <f t="shared" si="28"/>
        <v>0</v>
      </c>
      <c r="EE52" s="71"/>
      <c r="EF52" s="71"/>
      <c r="EG52" s="71">
        <v>41.24</v>
      </c>
      <c r="EH52" s="322">
        <v>10.31</v>
      </c>
      <c r="EI52" s="87">
        <v>257.73</v>
      </c>
      <c r="EJ52" s="87">
        <v>64.432500000000005</v>
      </c>
      <c r="EK52" s="74">
        <v>113.4</v>
      </c>
      <c r="EL52" s="87">
        <v>28.35</v>
      </c>
      <c r="EM52" s="314"/>
      <c r="EN52" s="314"/>
      <c r="EO52" s="314"/>
      <c r="EP52" s="314"/>
      <c r="EQ52" s="67">
        <f t="shared" si="29"/>
        <v>412.37</v>
      </c>
      <c r="ER52" s="67">
        <f t="shared" si="100"/>
        <v>103.0925</v>
      </c>
      <c r="ES52" s="305"/>
      <c r="ET52" s="305"/>
      <c r="EU52" s="88"/>
      <c r="EV52" s="88"/>
      <c r="EW52" s="71">
        <f t="shared" si="31"/>
        <v>0</v>
      </c>
      <c r="EX52" s="71">
        <f t="shared" si="32"/>
        <v>0</v>
      </c>
      <c r="EY52" s="67"/>
      <c r="EZ52" s="67"/>
      <c r="FA52" s="354">
        <v>45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3"/>
        <v>0</v>
      </c>
      <c r="FR52" s="67">
        <f t="shared" si="34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5"/>
        <v>0</v>
      </c>
      <c r="GH52" s="67">
        <f t="shared" si="36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1"/>
        <v>0</v>
      </c>
      <c r="HJ52" s="71">
        <f t="shared" si="92"/>
        <v>0</v>
      </c>
      <c r="HK52" s="67"/>
      <c r="HL52" s="67"/>
      <c r="HM52" s="67"/>
      <c r="HN52" s="87"/>
      <c r="HO52" s="67">
        <f t="shared" si="37"/>
        <v>0</v>
      </c>
      <c r="HP52" s="67">
        <f t="shared" si="38"/>
        <v>0</v>
      </c>
      <c r="HQ52" s="376">
        <v>370</v>
      </c>
      <c r="HR52" s="67"/>
      <c r="HS52" s="298">
        <v>400</v>
      </c>
      <c r="HT52" s="67"/>
      <c r="HU52" s="67">
        <f t="shared" si="39"/>
        <v>370</v>
      </c>
      <c r="HV52" s="67">
        <f t="shared" si="40"/>
        <v>0</v>
      </c>
      <c r="HW52" s="67"/>
      <c r="HX52" s="67"/>
      <c r="HY52" s="316"/>
      <c r="HZ52" s="316"/>
      <c r="IA52" s="89"/>
      <c r="IB52" s="87"/>
      <c r="IC52" s="305">
        <v>6.8</v>
      </c>
      <c r="ID52" s="269">
        <v>1.7</v>
      </c>
      <c r="IE52" s="89"/>
      <c r="IF52" s="89"/>
      <c r="IG52" s="67">
        <f t="shared" si="41"/>
        <v>6.8</v>
      </c>
      <c r="IH52" s="67">
        <f t="shared" si="42"/>
        <v>1.7</v>
      </c>
      <c r="II52" s="67">
        <v>45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3"/>
        <v>45</v>
      </c>
      <c r="IV52" s="67">
        <f t="shared" si="94"/>
        <v>0</v>
      </c>
      <c r="IW52" s="67"/>
      <c r="IX52" s="67"/>
      <c r="IY52" s="67"/>
      <c r="IZ52" s="67"/>
      <c r="JA52" s="67">
        <v>10.31</v>
      </c>
      <c r="JB52" s="67"/>
      <c r="JC52" s="67">
        <v>0</v>
      </c>
      <c r="JD52" s="67"/>
      <c r="JE52" s="347">
        <v>5.15</v>
      </c>
      <c r="JF52" s="347"/>
      <c r="JG52" s="67">
        <f t="shared" si="43"/>
        <v>15.46</v>
      </c>
      <c r="JH52" s="67">
        <f t="shared" si="44"/>
        <v>0</v>
      </c>
      <c r="JI52" s="269">
        <v>0</v>
      </c>
      <c r="JJ52" s="269">
        <v>0</v>
      </c>
      <c r="JK52" s="269">
        <v>4.7794999999999996</v>
      </c>
      <c r="JL52" s="269">
        <v>1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2"/>
        <v>4.7794999999999996</v>
      </c>
      <c r="JX52" s="67">
        <f t="shared" si="83"/>
        <v>1</v>
      </c>
      <c r="JY52" s="67"/>
      <c r="JZ52" s="67"/>
      <c r="KA52" s="67"/>
      <c r="KB52" s="67"/>
      <c r="KC52" s="67">
        <f t="shared" si="45"/>
        <v>0</v>
      </c>
      <c r="KD52" s="67">
        <f t="shared" si="46"/>
        <v>0</v>
      </c>
      <c r="KE52" s="71"/>
      <c r="KF52" s="71"/>
      <c r="KG52" s="71"/>
      <c r="KH52" s="71"/>
      <c r="KI52" s="71">
        <f t="shared" si="95"/>
        <v>0</v>
      </c>
      <c r="KJ52" s="71">
        <f t="shared" si="96"/>
        <v>0</v>
      </c>
      <c r="KK52" s="71"/>
      <c r="KL52" s="71"/>
      <c r="KM52" s="71"/>
      <c r="KN52" s="71"/>
      <c r="KO52" s="71">
        <f t="shared" si="47"/>
        <v>0</v>
      </c>
      <c r="KP52" s="71">
        <f t="shared" si="47"/>
        <v>0</v>
      </c>
      <c r="KQ52" s="298"/>
      <c r="KR52" s="71"/>
      <c r="KS52" s="71"/>
      <c r="KT52" s="71"/>
      <c r="KU52" s="106">
        <f t="shared" si="48"/>
        <v>0</v>
      </c>
      <c r="KV52" s="106">
        <f t="shared" si="49"/>
        <v>0</v>
      </c>
      <c r="KW52" s="71"/>
      <c r="KX52" s="71"/>
      <c r="KY52" s="71">
        <f t="shared" si="50"/>
        <v>0</v>
      </c>
      <c r="KZ52" s="71">
        <f t="shared" si="51"/>
        <v>0</v>
      </c>
      <c r="LA52" s="71"/>
      <c r="LB52" s="71"/>
      <c r="LC52" s="71"/>
      <c r="LD52" s="71"/>
      <c r="LE52" s="71">
        <f t="shared" si="52"/>
        <v>0</v>
      </c>
      <c r="LF52" s="71">
        <f t="shared" si="53"/>
        <v>0</v>
      </c>
      <c r="LG52" s="71"/>
      <c r="LH52" s="71"/>
      <c r="LI52" s="71">
        <f t="shared" si="54"/>
        <v>0</v>
      </c>
      <c r="LJ52" s="71">
        <f t="shared" si="55"/>
        <v>0</v>
      </c>
      <c r="LK52" s="312">
        <v>20.279</v>
      </c>
      <c r="LL52" s="378"/>
      <c r="LM52" s="379">
        <v>13.71</v>
      </c>
      <c r="LN52" s="380"/>
      <c r="LO52" s="379">
        <v>0</v>
      </c>
      <c r="LP52" s="370"/>
      <c r="LQ52" s="130"/>
      <c r="LR52" s="271"/>
      <c r="LS52" s="271"/>
      <c r="LT52" s="271"/>
      <c r="LU52" s="71">
        <f t="shared" si="101"/>
        <v>33.989000000000004</v>
      </c>
      <c r="LV52" s="71">
        <f t="shared" si="57"/>
        <v>0</v>
      </c>
      <c r="LW52" s="71"/>
      <c r="LX52" s="71"/>
      <c r="LY52" s="71"/>
      <c r="LZ52" s="71"/>
      <c r="MA52" s="71">
        <f t="shared" si="58"/>
        <v>0</v>
      </c>
      <c r="MB52" s="71">
        <f t="shared" si="59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60"/>
        <v>0</v>
      </c>
      <c r="ML52" s="71">
        <f t="shared" si="61"/>
        <v>0</v>
      </c>
      <c r="MM52" s="371">
        <v>8.5983143999999996</v>
      </c>
      <c r="MN52" s="371"/>
      <c r="MO52" s="371">
        <v>5.7322096</v>
      </c>
      <c r="MP52" s="371"/>
      <c r="MQ52" s="71">
        <f t="shared" si="62"/>
        <v>14.330524</v>
      </c>
      <c r="MR52" s="71">
        <f t="shared" si="63"/>
        <v>0</v>
      </c>
      <c r="MS52" s="71"/>
      <c r="MT52" s="71"/>
      <c r="MU52" s="71">
        <f t="shared" si="64"/>
        <v>0</v>
      </c>
      <c r="MV52" s="71">
        <f t="shared" si="65"/>
        <v>0</v>
      </c>
      <c r="MW52" s="71"/>
      <c r="MX52" s="71"/>
      <c r="MY52" s="71">
        <f t="shared" si="66"/>
        <v>0</v>
      </c>
      <c r="MZ52" s="71">
        <f t="shared" si="67"/>
        <v>0</v>
      </c>
      <c r="NA52" s="305"/>
      <c r="NB52" s="344"/>
      <c r="NC52" s="71">
        <f t="shared" si="68"/>
        <v>0</v>
      </c>
      <c r="ND52" s="71">
        <f t="shared" si="69"/>
        <v>0</v>
      </c>
      <c r="NE52" s="305"/>
      <c r="NF52" s="305"/>
      <c r="NG52" s="305">
        <f t="shared" si="70"/>
        <v>0</v>
      </c>
      <c r="NH52" s="305">
        <f t="shared" si="71"/>
        <v>0</v>
      </c>
      <c r="NI52" s="305"/>
      <c r="NJ52" s="305"/>
      <c r="NK52" s="305">
        <f t="shared" si="72"/>
        <v>0</v>
      </c>
      <c r="NL52" s="305">
        <f t="shared" si="73"/>
        <v>0</v>
      </c>
      <c r="NM52" s="269"/>
      <c r="NN52" s="305"/>
      <c r="NO52" s="305">
        <f t="shared" si="74"/>
        <v>0</v>
      </c>
      <c r="NP52" s="305">
        <f t="shared" si="75"/>
        <v>0</v>
      </c>
      <c r="NQ52" s="316">
        <v>10.6</v>
      </c>
      <c r="NR52" s="316"/>
      <c r="NS52" s="367">
        <v>1</v>
      </c>
      <c r="NT52" s="367"/>
      <c r="NU52" s="367">
        <v>1.5</v>
      </c>
      <c r="NV52" s="367"/>
      <c r="NW52" s="367">
        <v>1.34</v>
      </c>
      <c r="NX52" s="367"/>
      <c r="NY52" s="367">
        <v>0.67</v>
      </c>
      <c r="NZ52" s="367"/>
      <c r="OA52" s="367">
        <v>0</v>
      </c>
      <c r="OB52" s="367"/>
      <c r="OC52" s="71">
        <f t="shared" si="76"/>
        <v>15.11</v>
      </c>
      <c r="OD52" s="71">
        <f t="shared" si="77"/>
        <v>0</v>
      </c>
      <c r="OE52" s="71">
        <v>11.3</v>
      </c>
      <c r="OF52" s="71"/>
      <c r="OG52" s="106">
        <v>0</v>
      </c>
      <c r="OH52" s="71"/>
      <c r="OI52" s="106">
        <v>1.93</v>
      </c>
      <c r="OJ52" s="71"/>
      <c r="OK52" s="71">
        <v>0</v>
      </c>
      <c r="OL52" s="71"/>
      <c r="OM52" s="71">
        <f t="shared" si="78"/>
        <v>13.23</v>
      </c>
      <c r="ON52" s="71">
        <f t="shared" si="79"/>
        <v>0</v>
      </c>
      <c r="OO52" s="372">
        <v>8.35</v>
      </c>
      <c r="OP52" s="367"/>
      <c r="OQ52" s="372">
        <v>2.36</v>
      </c>
      <c r="OR52" s="367"/>
      <c r="OS52" s="372">
        <v>2.57</v>
      </c>
      <c r="OT52" s="367"/>
      <c r="OU52" s="305">
        <f t="shared" si="102"/>
        <v>10.709999999999999</v>
      </c>
      <c r="OV52" s="305">
        <f t="shared" si="81"/>
        <v>0</v>
      </c>
      <c r="OW52" s="305"/>
      <c r="OX52" s="305"/>
      <c r="OY52" s="305">
        <f t="shared" si="97"/>
        <v>0</v>
      </c>
      <c r="OZ52" s="305">
        <f t="shared" si="98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4"/>
        <v>0</v>
      </c>
      <c r="J53" s="67">
        <f t="shared" si="85"/>
        <v>0</v>
      </c>
      <c r="K53" s="298"/>
      <c r="L53" s="298"/>
      <c r="M53" s="67"/>
      <c r="N53" s="67"/>
      <c r="O53" s="71"/>
      <c r="P53" s="67"/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9">
        <v>100</v>
      </c>
      <c r="AL53" s="350">
        <v>30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6"/>
        <v>100</v>
      </c>
      <c r="AV53" s="71">
        <f t="shared" si="87"/>
        <v>30</v>
      </c>
      <c r="AW53" s="67">
        <v>2</v>
      </c>
      <c r="AX53" s="67">
        <v>0.85</v>
      </c>
      <c r="AY53" s="321"/>
      <c r="AZ53" s="67"/>
      <c r="BA53" s="67"/>
      <c r="BB53" s="67"/>
      <c r="BC53" s="67">
        <f t="shared" si="88"/>
        <v>2</v>
      </c>
      <c r="BD53" s="67">
        <f t="shared" si="89"/>
        <v>0.85</v>
      </c>
      <c r="BE53" s="67">
        <v>40</v>
      </c>
      <c r="BF53" s="67">
        <v>5.6959999999999997</v>
      </c>
      <c r="BG53" s="364">
        <v>8</v>
      </c>
      <c r="BH53" s="365">
        <v>1.1392</v>
      </c>
      <c r="BI53" s="364"/>
      <c r="BJ53" s="365"/>
      <c r="BK53" s="269">
        <v>2</v>
      </c>
      <c r="BL53" s="67">
        <v>0.2848</v>
      </c>
      <c r="BM53" s="67"/>
      <c r="BN53" s="67"/>
      <c r="BO53" s="67"/>
      <c r="BP53" s="67"/>
      <c r="BQ53" s="67"/>
      <c r="BR53" s="67"/>
      <c r="BS53" s="298">
        <f t="shared" si="19"/>
        <v>50</v>
      </c>
      <c r="BT53" s="67">
        <f t="shared" si="20"/>
        <v>7.1199999999999992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0"/>
        <v>0</v>
      </c>
      <c r="CD53" s="71">
        <f t="shared" si="90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0</v>
      </c>
      <c r="CN53" s="269">
        <v>0</v>
      </c>
      <c r="CO53" s="67">
        <f t="shared" si="21"/>
        <v>41.2</v>
      </c>
      <c r="CP53" s="67">
        <f t="shared" si="22"/>
        <v>13</v>
      </c>
      <c r="CQ53" s="301">
        <v>247.40625</v>
      </c>
      <c r="CR53" s="301"/>
      <c r="CS53" s="301"/>
      <c r="CT53" s="81"/>
      <c r="CU53" s="356">
        <v>18.556701030927837</v>
      </c>
      <c r="CV53" s="305"/>
      <c r="CW53" s="301">
        <v>63.814432989690722</v>
      </c>
      <c r="CX53" s="81"/>
      <c r="CY53" s="81"/>
      <c r="CZ53" s="81"/>
      <c r="DA53" s="313">
        <f t="shared" si="99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41.103092783505197</v>
      </c>
      <c r="DL53" s="346">
        <v>13.701030927835101</v>
      </c>
      <c r="DM53" s="374">
        <f t="shared" si="27"/>
        <v>41.103092783505197</v>
      </c>
      <c r="DN53" s="374">
        <f t="shared" si="27"/>
        <v>13.701030927835101</v>
      </c>
      <c r="DO53" s="346">
        <v>39.869999999999997</v>
      </c>
      <c r="DP53" s="346">
        <v>13.29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8"/>
        <v>0</v>
      </c>
      <c r="ED53" s="67">
        <f t="shared" si="28"/>
        <v>0</v>
      </c>
      <c r="EE53" s="71"/>
      <c r="EF53" s="71"/>
      <c r="EG53" s="71">
        <v>41.24</v>
      </c>
      <c r="EH53" s="322">
        <v>10.31</v>
      </c>
      <c r="EI53" s="87">
        <v>257.73</v>
      </c>
      <c r="EJ53" s="87">
        <v>64.432500000000005</v>
      </c>
      <c r="EK53" s="74">
        <v>113.4</v>
      </c>
      <c r="EL53" s="87">
        <v>28.35</v>
      </c>
      <c r="EM53" s="314"/>
      <c r="EN53" s="314"/>
      <c r="EO53" s="314"/>
      <c r="EP53" s="314"/>
      <c r="EQ53" s="67">
        <f t="shared" si="29"/>
        <v>412.37</v>
      </c>
      <c r="ER53" s="67">
        <f t="shared" si="100"/>
        <v>103.0925</v>
      </c>
      <c r="ES53" s="305"/>
      <c r="ET53" s="305"/>
      <c r="EU53" s="88"/>
      <c r="EV53" s="88"/>
      <c r="EW53" s="71">
        <f t="shared" si="31"/>
        <v>0</v>
      </c>
      <c r="EX53" s="71">
        <f t="shared" si="32"/>
        <v>0</v>
      </c>
      <c r="EY53" s="67"/>
      <c r="EZ53" s="67"/>
      <c r="FA53" s="354">
        <v>45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3"/>
        <v>0</v>
      </c>
      <c r="FR53" s="67">
        <f t="shared" si="34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5"/>
        <v>0</v>
      </c>
      <c r="GH53" s="67">
        <f t="shared" si="36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1"/>
        <v>0</v>
      </c>
      <c r="HJ53" s="71">
        <f t="shared" si="92"/>
        <v>0</v>
      </c>
      <c r="HK53" s="67"/>
      <c r="HL53" s="67"/>
      <c r="HM53" s="67"/>
      <c r="HN53" s="87"/>
      <c r="HO53" s="67">
        <f t="shared" si="37"/>
        <v>0</v>
      </c>
      <c r="HP53" s="67">
        <f t="shared" si="38"/>
        <v>0</v>
      </c>
      <c r="HQ53" s="376">
        <v>400</v>
      </c>
      <c r="HR53" s="67"/>
      <c r="HS53" s="298">
        <v>400</v>
      </c>
      <c r="HT53" s="67"/>
      <c r="HU53" s="67">
        <f t="shared" si="39"/>
        <v>400</v>
      </c>
      <c r="HV53" s="67">
        <f t="shared" si="40"/>
        <v>0</v>
      </c>
      <c r="HW53" s="67"/>
      <c r="HX53" s="67"/>
      <c r="HY53" s="316"/>
      <c r="HZ53" s="316"/>
      <c r="IA53" s="89"/>
      <c r="IB53" s="87"/>
      <c r="IC53" s="305">
        <v>6.8</v>
      </c>
      <c r="ID53" s="269">
        <v>1.7</v>
      </c>
      <c r="IE53" s="89"/>
      <c r="IF53" s="89"/>
      <c r="IG53" s="67">
        <f t="shared" si="41"/>
        <v>6.8</v>
      </c>
      <c r="IH53" s="67">
        <f t="shared" si="42"/>
        <v>1.7</v>
      </c>
      <c r="II53" s="67">
        <v>75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3"/>
        <v>75</v>
      </c>
      <c r="IV53" s="67">
        <f t="shared" si="94"/>
        <v>0</v>
      </c>
      <c r="IW53" s="67"/>
      <c r="IX53" s="67"/>
      <c r="IY53" s="67"/>
      <c r="IZ53" s="67"/>
      <c r="JA53" s="67">
        <v>10.31</v>
      </c>
      <c r="JB53" s="67"/>
      <c r="JC53" s="67">
        <v>0</v>
      </c>
      <c r="JD53" s="67"/>
      <c r="JE53" s="347">
        <v>5.15</v>
      </c>
      <c r="JF53" s="347"/>
      <c r="JG53" s="67">
        <f t="shared" si="43"/>
        <v>15.46</v>
      </c>
      <c r="JH53" s="67">
        <f t="shared" si="44"/>
        <v>0</v>
      </c>
      <c r="JI53" s="269">
        <v>0</v>
      </c>
      <c r="JJ53" s="269">
        <v>0</v>
      </c>
      <c r="JK53" s="378">
        <v>0</v>
      </c>
      <c r="JL53" s="269">
        <v>1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2"/>
        <v>0</v>
      </c>
      <c r="JX53" s="67">
        <f t="shared" si="83"/>
        <v>1</v>
      </c>
      <c r="JY53" s="67"/>
      <c r="JZ53" s="67"/>
      <c r="KA53" s="67"/>
      <c r="KB53" s="67"/>
      <c r="KC53" s="67">
        <f t="shared" si="45"/>
        <v>0</v>
      </c>
      <c r="KD53" s="67">
        <f t="shared" si="46"/>
        <v>0</v>
      </c>
      <c r="KE53" s="71"/>
      <c r="KF53" s="71"/>
      <c r="KG53" s="71"/>
      <c r="KH53" s="71"/>
      <c r="KI53" s="71">
        <f t="shared" si="95"/>
        <v>0</v>
      </c>
      <c r="KJ53" s="71">
        <f t="shared" si="96"/>
        <v>0</v>
      </c>
      <c r="KK53" s="71"/>
      <c r="KL53" s="71"/>
      <c r="KM53" s="71"/>
      <c r="KN53" s="71"/>
      <c r="KO53" s="71">
        <f t="shared" si="47"/>
        <v>0</v>
      </c>
      <c r="KP53" s="71">
        <f t="shared" si="47"/>
        <v>0</v>
      </c>
      <c r="KQ53" s="298"/>
      <c r="KR53" s="71"/>
      <c r="KS53" s="71"/>
      <c r="KT53" s="71"/>
      <c r="KU53" s="106">
        <f t="shared" si="48"/>
        <v>0</v>
      </c>
      <c r="KV53" s="106">
        <f t="shared" si="49"/>
        <v>0</v>
      </c>
      <c r="KW53" s="71"/>
      <c r="KX53" s="71"/>
      <c r="KY53" s="71">
        <f t="shared" si="50"/>
        <v>0</v>
      </c>
      <c r="KZ53" s="71">
        <f t="shared" si="51"/>
        <v>0</v>
      </c>
      <c r="LA53" s="71"/>
      <c r="LB53" s="71"/>
      <c r="LC53" s="71"/>
      <c r="LD53" s="71"/>
      <c r="LE53" s="71">
        <f t="shared" si="52"/>
        <v>0</v>
      </c>
      <c r="LF53" s="71">
        <f t="shared" si="53"/>
        <v>0</v>
      </c>
      <c r="LG53" s="71"/>
      <c r="LH53" s="71"/>
      <c r="LI53" s="71">
        <f t="shared" si="54"/>
        <v>0</v>
      </c>
      <c r="LJ53" s="71">
        <f t="shared" si="55"/>
        <v>0</v>
      </c>
      <c r="LK53" s="312">
        <v>15.99</v>
      </c>
      <c r="LL53" s="378"/>
      <c r="LM53" s="379">
        <v>13.71</v>
      </c>
      <c r="LN53" s="380"/>
      <c r="LO53" s="379">
        <v>0</v>
      </c>
      <c r="LP53" s="370"/>
      <c r="LQ53" s="130"/>
      <c r="LR53" s="271"/>
      <c r="LS53" s="271"/>
      <c r="LT53" s="271"/>
      <c r="LU53" s="71">
        <f t="shared" si="101"/>
        <v>29.700000000000003</v>
      </c>
      <c r="LV53" s="71">
        <f t="shared" si="57"/>
        <v>0</v>
      </c>
      <c r="LW53" s="71"/>
      <c r="LX53" s="71"/>
      <c r="LY53" s="71"/>
      <c r="LZ53" s="71"/>
      <c r="MA53" s="71">
        <f t="shared" si="58"/>
        <v>0</v>
      </c>
      <c r="MB53" s="71">
        <f t="shared" si="59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60"/>
        <v>0</v>
      </c>
      <c r="ML53" s="71">
        <f t="shared" si="61"/>
        <v>0</v>
      </c>
      <c r="MM53" s="371">
        <v>8.7847968000000005</v>
      </c>
      <c r="MN53" s="371"/>
      <c r="MO53" s="371">
        <v>5.8565312000000009</v>
      </c>
      <c r="MP53" s="371"/>
      <c r="MQ53" s="71">
        <f t="shared" si="62"/>
        <v>14.641328000000001</v>
      </c>
      <c r="MR53" s="71">
        <f t="shared" si="63"/>
        <v>0</v>
      </c>
      <c r="MS53" s="71"/>
      <c r="MT53" s="71"/>
      <c r="MU53" s="71">
        <f t="shared" si="64"/>
        <v>0</v>
      </c>
      <c r="MV53" s="71">
        <f t="shared" si="65"/>
        <v>0</v>
      </c>
      <c r="MW53" s="71"/>
      <c r="MX53" s="71"/>
      <c r="MY53" s="71">
        <f t="shared" si="66"/>
        <v>0</v>
      </c>
      <c r="MZ53" s="71">
        <f t="shared" si="67"/>
        <v>0</v>
      </c>
      <c r="NA53" s="305"/>
      <c r="NB53" s="344"/>
      <c r="NC53" s="71">
        <f t="shared" si="68"/>
        <v>0</v>
      </c>
      <c r="ND53" s="71">
        <f t="shared" si="69"/>
        <v>0</v>
      </c>
      <c r="NE53" s="305"/>
      <c r="NF53" s="305"/>
      <c r="NG53" s="305">
        <f t="shared" si="70"/>
        <v>0</v>
      </c>
      <c r="NH53" s="305">
        <f t="shared" si="71"/>
        <v>0</v>
      </c>
      <c r="NI53" s="305"/>
      <c r="NJ53" s="305"/>
      <c r="NK53" s="305">
        <f t="shared" si="72"/>
        <v>0</v>
      </c>
      <c r="NL53" s="305">
        <f t="shared" si="73"/>
        <v>0</v>
      </c>
      <c r="NM53" s="269"/>
      <c r="NN53" s="305"/>
      <c r="NO53" s="305">
        <f t="shared" si="74"/>
        <v>0</v>
      </c>
      <c r="NP53" s="305">
        <f t="shared" si="75"/>
        <v>0</v>
      </c>
      <c r="NQ53" s="316">
        <v>10.6</v>
      </c>
      <c r="NR53" s="316"/>
      <c r="NS53" s="367">
        <v>1</v>
      </c>
      <c r="NT53" s="367"/>
      <c r="NU53" s="367">
        <v>1.5</v>
      </c>
      <c r="NV53" s="367"/>
      <c r="NW53" s="367">
        <v>1.34</v>
      </c>
      <c r="NX53" s="367"/>
      <c r="NY53" s="367">
        <v>0.67</v>
      </c>
      <c r="NZ53" s="367"/>
      <c r="OA53" s="367">
        <v>0</v>
      </c>
      <c r="OB53" s="367"/>
      <c r="OC53" s="71">
        <f t="shared" si="76"/>
        <v>15.11</v>
      </c>
      <c r="OD53" s="71">
        <f t="shared" si="77"/>
        <v>0</v>
      </c>
      <c r="OE53" s="71">
        <v>11.3</v>
      </c>
      <c r="OF53" s="71"/>
      <c r="OG53" s="106">
        <v>0</v>
      </c>
      <c r="OH53" s="71"/>
      <c r="OI53" s="106">
        <v>0.52</v>
      </c>
      <c r="OJ53" s="71"/>
      <c r="OK53" s="71">
        <v>0</v>
      </c>
      <c r="OL53" s="71"/>
      <c r="OM53" s="71">
        <f t="shared" si="78"/>
        <v>11.82</v>
      </c>
      <c r="ON53" s="71">
        <f t="shared" si="79"/>
        <v>0</v>
      </c>
      <c r="OO53" s="372">
        <v>8.07</v>
      </c>
      <c r="OP53" s="367"/>
      <c r="OQ53" s="372">
        <v>2.2799999999999998</v>
      </c>
      <c r="OR53" s="367"/>
      <c r="OS53" s="372">
        <v>2.4900000000000002</v>
      </c>
      <c r="OT53" s="367"/>
      <c r="OU53" s="305">
        <f t="shared" si="102"/>
        <v>10.35</v>
      </c>
      <c r="OV53" s="305">
        <f t="shared" si="81"/>
        <v>0</v>
      </c>
      <c r="OW53" s="305"/>
      <c r="OX53" s="305"/>
      <c r="OY53" s="305">
        <f t="shared" si="97"/>
        <v>0</v>
      </c>
      <c r="OZ53" s="305">
        <f t="shared" si="98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4"/>
        <v>0</v>
      </c>
      <c r="J54" s="67">
        <f t="shared" si="85"/>
        <v>0</v>
      </c>
      <c r="K54" s="298"/>
      <c r="L54" s="298"/>
      <c r="M54" s="67"/>
      <c r="N54" s="67"/>
      <c r="O54" s="71"/>
      <c r="P54" s="67"/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9">
        <v>100</v>
      </c>
      <c r="AL54" s="350">
        <v>30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6"/>
        <v>100</v>
      </c>
      <c r="AV54" s="71">
        <f t="shared" si="87"/>
        <v>30</v>
      </c>
      <c r="AW54" s="67">
        <v>2</v>
      </c>
      <c r="AX54" s="67">
        <v>0.85</v>
      </c>
      <c r="AY54" s="321"/>
      <c r="AZ54" s="67"/>
      <c r="BA54" s="67"/>
      <c r="BB54" s="67"/>
      <c r="BC54" s="67">
        <f t="shared" si="88"/>
        <v>2</v>
      </c>
      <c r="BD54" s="67">
        <f t="shared" si="89"/>
        <v>0.85</v>
      </c>
      <c r="BE54" s="67">
        <v>40</v>
      </c>
      <c r="BF54" s="67">
        <v>5.6959999999999997</v>
      </c>
      <c r="BG54" s="364">
        <v>8</v>
      </c>
      <c r="BH54" s="365">
        <v>1.1392</v>
      </c>
      <c r="BI54" s="364"/>
      <c r="BJ54" s="365"/>
      <c r="BK54" s="269">
        <v>2</v>
      </c>
      <c r="BL54" s="67">
        <v>0.2848</v>
      </c>
      <c r="BM54" s="67"/>
      <c r="BN54" s="67"/>
      <c r="BO54" s="67"/>
      <c r="BP54" s="67"/>
      <c r="BQ54" s="67"/>
      <c r="BR54" s="67"/>
      <c r="BS54" s="298">
        <f t="shared" si="19"/>
        <v>50</v>
      </c>
      <c r="BT54" s="67">
        <f t="shared" si="20"/>
        <v>7.1199999999999992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0"/>
        <v>0</v>
      </c>
      <c r="CD54" s="71">
        <f t="shared" si="90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0</v>
      </c>
      <c r="CN54" s="269">
        <v>0</v>
      </c>
      <c r="CO54" s="67">
        <f t="shared" si="21"/>
        <v>41.2</v>
      </c>
      <c r="CP54" s="67">
        <f t="shared" si="22"/>
        <v>13</v>
      </c>
      <c r="CQ54" s="301">
        <v>247.40625</v>
      </c>
      <c r="CR54" s="301"/>
      <c r="CS54" s="301"/>
      <c r="CT54" s="81"/>
      <c r="CU54" s="356">
        <v>18.556701030927837</v>
      </c>
      <c r="CV54" s="305"/>
      <c r="CW54" s="301">
        <v>63.814432989690722</v>
      </c>
      <c r="CX54" s="81"/>
      <c r="CY54" s="81"/>
      <c r="CZ54" s="81"/>
      <c r="DA54" s="313">
        <f t="shared" si="99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41.103092783505197</v>
      </c>
      <c r="DL54" s="346">
        <v>13.701030927835101</v>
      </c>
      <c r="DM54" s="374">
        <f t="shared" si="27"/>
        <v>41.103092783505197</v>
      </c>
      <c r="DN54" s="374">
        <f t="shared" si="27"/>
        <v>13.701030927835101</v>
      </c>
      <c r="DO54" s="346">
        <v>39.869999999999997</v>
      </c>
      <c r="DP54" s="346">
        <v>13.29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8"/>
        <v>0</v>
      </c>
      <c r="ED54" s="67">
        <f t="shared" si="28"/>
        <v>0</v>
      </c>
      <c r="EE54" s="71"/>
      <c r="EF54" s="71"/>
      <c r="EG54" s="71">
        <v>41.24</v>
      </c>
      <c r="EH54" s="322">
        <v>10.31</v>
      </c>
      <c r="EI54" s="87">
        <v>257.73</v>
      </c>
      <c r="EJ54" s="87">
        <v>64.432500000000005</v>
      </c>
      <c r="EK54" s="74">
        <v>113.4</v>
      </c>
      <c r="EL54" s="87">
        <v>28.35</v>
      </c>
      <c r="EM54" s="314"/>
      <c r="EN54" s="314"/>
      <c r="EO54" s="314"/>
      <c r="EP54" s="314"/>
      <c r="EQ54" s="67">
        <f t="shared" si="29"/>
        <v>412.37</v>
      </c>
      <c r="ER54" s="67">
        <f t="shared" si="100"/>
        <v>103.0925</v>
      </c>
      <c r="ES54" s="305"/>
      <c r="ET54" s="305"/>
      <c r="EU54" s="88"/>
      <c r="EV54" s="88"/>
      <c r="EW54" s="71">
        <f t="shared" si="31"/>
        <v>0</v>
      </c>
      <c r="EX54" s="71">
        <f t="shared" si="32"/>
        <v>0</v>
      </c>
      <c r="EY54" s="67"/>
      <c r="EZ54" s="67"/>
      <c r="FA54" s="354">
        <v>45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3"/>
        <v>0</v>
      </c>
      <c r="FR54" s="67">
        <f t="shared" si="34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5"/>
        <v>0</v>
      </c>
      <c r="GH54" s="67">
        <f t="shared" si="36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1"/>
        <v>0</v>
      </c>
      <c r="HJ54" s="71">
        <f t="shared" si="92"/>
        <v>0</v>
      </c>
      <c r="HK54" s="67"/>
      <c r="HL54" s="67"/>
      <c r="HM54" s="67"/>
      <c r="HN54" s="87"/>
      <c r="HO54" s="67">
        <f t="shared" si="37"/>
        <v>0</v>
      </c>
      <c r="HP54" s="67">
        <f t="shared" si="38"/>
        <v>0</v>
      </c>
      <c r="HQ54" s="298">
        <v>400</v>
      </c>
      <c r="HR54" s="67"/>
      <c r="HS54" s="298">
        <v>400</v>
      </c>
      <c r="HT54" s="67"/>
      <c r="HU54" s="67">
        <f t="shared" si="39"/>
        <v>400</v>
      </c>
      <c r="HV54" s="67">
        <f t="shared" si="40"/>
        <v>0</v>
      </c>
      <c r="HW54" s="67"/>
      <c r="HX54" s="67"/>
      <c r="HY54" s="316"/>
      <c r="HZ54" s="316"/>
      <c r="IA54" s="89"/>
      <c r="IB54" s="87"/>
      <c r="IC54" s="305">
        <v>6.8</v>
      </c>
      <c r="ID54" s="269">
        <v>1.7</v>
      </c>
      <c r="IE54" s="89"/>
      <c r="IF54" s="89"/>
      <c r="IG54" s="67">
        <f t="shared" si="41"/>
        <v>6.8</v>
      </c>
      <c r="IH54" s="67">
        <f t="shared" si="42"/>
        <v>1.7</v>
      </c>
      <c r="II54" s="67">
        <v>110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3"/>
        <v>110</v>
      </c>
      <c r="IV54" s="67">
        <f t="shared" si="94"/>
        <v>0</v>
      </c>
      <c r="IW54" s="67"/>
      <c r="IX54" s="67"/>
      <c r="IY54" s="67"/>
      <c r="IZ54" s="67"/>
      <c r="JA54" s="67">
        <v>10.31</v>
      </c>
      <c r="JB54" s="67"/>
      <c r="JC54" s="67">
        <v>0</v>
      </c>
      <c r="JD54" s="67"/>
      <c r="JE54" s="347">
        <v>5.15</v>
      </c>
      <c r="JF54" s="347"/>
      <c r="JG54" s="67">
        <f t="shared" si="43"/>
        <v>15.46</v>
      </c>
      <c r="JH54" s="67">
        <f t="shared" si="44"/>
        <v>0</v>
      </c>
      <c r="JI54" s="269">
        <v>0</v>
      </c>
      <c r="JJ54" s="269">
        <v>0</v>
      </c>
      <c r="JK54" s="378">
        <v>0</v>
      </c>
      <c r="JL54" s="269">
        <v>1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2"/>
        <v>0</v>
      </c>
      <c r="JX54" s="67">
        <f t="shared" si="83"/>
        <v>1</v>
      </c>
      <c r="JY54" s="67"/>
      <c r="JZ54" s="67"/>
      <c r="KA54" s="67"/>
      <c r="KB54" s="67"/>
      <c r="KC54" s="67">
        <f t="shared" si="45"/>
        <v>0</v>
      </c>
      <c r="KD54" s="67">
        <f t="shared" si="46"/>
        <v>0</v>
      </c>
      <c r="KE54" s="71"/>
      <c r="KF54" s="71"/>
      <c r="KG54" s="71"/>
      <c r="KH54" s="71"/>
      <c r="KI54" s="71">
        <f t="shared" si="95"/>
        <v>0</v>
      </c>
      <c r="KJ54" s="71">
        <f t="shared" si="96"/>
        <v>0</v>
      </c>
      <c r="KK54" s="71"/>
      <c r="KL54" s="71"/>
      <c r="KM54" s="71"/>
      <c r="KN54" s="71"/>
      <c r="KO54" s="71">
        <f t="shared" si="47"/>
        <v>0</v>
      </c>
      <c r="KP54" s="71">
        <f t="shared" si="47"/>
        <v>0</v>
      </c>
      <c r="KQ54" s="298"/>
      <c r="KR54" s="71"/>
      <c r="KS54" s="71"/>
      <c r="KT54" s="71"/>
      <c r="KU54" s="106">
        <f t="shared" si="48"/>
        <v>0</v>
      </c>
      <c r="KV54" s="106">
        <f t="shared" si="49"/>
        <v>0</v>
      </c>
      <c r="KW54" s="71"/>
      <c r="KX54" s="71"/>
      <c r="KY54" s="71">
        <f t="shared" si="50"/>
        <v>0</v>
      </c>
      <c r="KZ54" s="71">
        <f t="shared" si="51"/>
        <v>0</v>
      </c>
      <c r="LA54" s="71"/>
      <c r="LB54" s="71"/>
      <c r="LC54" s="71"/>
      <c r="LD54" s="71"/>
      <c r="LE54" s="71">
        <f t="shared" si="52"/>
        <v>0</v>
      </c>
      <c r="LF54" s="71">
        <f t="shared" si="53"/>
        <v>0</v>
      </c>
      <c r="LG54" s="71"/>
      <c r="LH54" s="71"/>
      <c r="LI54" s="71">
        <f t="shared" si="54"/>
        <v>0</v>
      </c>
      <c r="LJ54" s="71">
        <f t="shared" si="55"/>
        <v>0</v>
      </c>
      <c r="LK54" s="312">
        <v>15.99</v>
      </c>
      <c r="LL54" s="378"/>
      <c r="LM54" s="379">
        <v>13.71</v>
      </c>
      <c r="LN54" s="380"/>
      <c r="LO54" s="379">
        <v>0</v>
      </c>
      <c r="LP54" s="370"/>
      <c r="LQ54" s="130"/>
      <c r="LR54" s="271"/>
      <c r="LS54" s="271"/>
      <c r="LT54" s="271"/>
      <c r="LU54" s="71">
        <f t="shared" si="101"/>
        <v>29.700000000000003</v>
      </c>
      <c r="LV54" s="71">
        <f t="shared" si="57"/>
        <v>0</v>
      </c>
      <c r="LW54" s="71"/>
      <c r="LX54" s="71"/>
      <c r="LY54" s="71"/>
      <c r="LZ54" s="71"/>
      <c r="MA54" s="71">
        <f t="shared" si="58"/>
        <v>0</v>
      </c>
      <c r="MB54" s="71">
        <f t="shared" si="59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60"/>
        <v>0</v>
      </c>
      <c r="ML54" s="71">
        <f t="shared" si="61"/>
        <v>0</v>
      </c>
      <c r="MM54" s="371">
        <v>8.9511551999999988</v>
      </c>
      <c r="MN54" s="371"/>
      <c r="MO54" s="371">
        <v>5.9674367999999998</v>
      </c>
      <c r="MP54" s="371"/>
      <c r="MQ54" s="71">
        <f t="shared" si="62"/>
        <v>14.918591999999999</v>
      </c>
      <c r="MR54" s="71">
        <f t="shared" si="63"/>
        <v>0</v>
      </c>
      <c r="MS54" s="71"/>
      <c r="MT54" s="71"/>
      <c r="MU54" s="71">
        <f t="shared" si="64"/>
        <v>0</v>
      </c>
      <c r="MV54" s="71">
        <f t="shared" si="65"/>
        <v>0</v>
      </c>
      <c r="MW54" s="71"/>
      <c r="MX54" s="71"/>
      <c r="MY54" s="71">
        <f t="shared" si="66"/>
        <v>0</v>
      </c>
      <c r="MZ54" s="71">
        <f t="shared" si="67"/>
        <v>0</v>
      </c>
      <c r="NA54" s="305"/>
      <c r="NB54" s="344"/>
      <c r="NC54" s="71">
        <f t="shared" si="68"/>
        <v>0</v>
      </c>
      <c r="ND54" s="71">
        <f t="shared" si="69"/>
        <v>0</v>
      </c>
      <c r="NE54" s="305"/>
      <c r="NF54" s="305"/>
      <c r="NG54" s="305">
        <f t="shared" si="70"/>
        <v>0</v>
      </c>
      <c r="NH54" s="305">
        <f t="shared" si="71"/>
        <v>0</v>
      </c>
      <c r="NI54" s="305"/>
      <c r="NJ54" s="305"/>
      <c r="NK54" s="305">
        <f t="shared" si="72"/>
        <v>0</v>
      </c>
      <c r="NL54" s="305">
        <f t="shared" si="73"/>
        <v>0</v>
      </c>
      <c r="NM54" s="269"/>
      <c r="NN54" s="305"/>
      <c r="NO54" s="305">
        <f t="shared" si="74"/>
        <v>0</v>
      </c>
      <c r="NP54" s="305">
        <f t="shared" si="75"/>
        <v>0</v>
      </c>
      <c r="NQ54" s="316">
        <v>10.6</v>
      </c>
      <c r="NR54" s="316"/>
      <c r="NS54" s="367">
        <v>1</v>
      </c>
      <c r="NT54" s="367"/>
      <c r="NU54" s="367">
        <v>1.5</v>
      </c>
      <c r="NV54" s="367"/>
      <c r="NW54" s="367">
        <v>1.46</v>
      </c>
      <c r="NX54" s="367"/>
      <c r="NY54" s="367">
        <v>0.73</v>
      </c>
      <c r="NZ54" s="367"/>
      <c r="OA54" s="367">
        <v>0</v>
      </c>
      <c r="OB54" s="367"/>
      <c r="OC54" s="71">
        <f t="shared" si="76"/>
        <v>15.29</v>
      </c>
      <c r="OD54" s="71">
        <f t="shared" si="77"/>
        <v>0</v>
      </c>
      <c r="OE54" s="71">
        <v>11.3</v>
      </c>
      <c r="OF54" s="71"/>
      <c r="OG54" s="106">
        <v>0</v>
      </c>
      <c r="OH54" s="71"/>
      <c r="OI54" s="106">
        <v>0.32</v>
      </c>
      <c r="OJ54" s="71"/>
      <c r="OK54" s="71">
        <v>0</v>
      </c>
      <c r="OL54" s="71"/>
      <c r="OM54" s="71">
        <f t="shared" si="78"/>
        <v>11.620000000000001</v>
      </c>
      <c r="ON54" s="71">
        <f t="shared" si="79"/>
        <v>0</v>
      </c>
      <c r="OO54" s="372">
        <v>7.63</v>
      </c>
      <c r="OP54" s="367"/>
      <c r="OQ54" s="372">
        <v>2.16</v>
      </c>
      <c r="OR54" s="367"/>
      <c r="OS54" s="372">
        <v>2.35</v>
      </c>
      <c r="OT54" s="367"/>
      <c r="OU54" s="305">
        <f t="shared" si="102"/>
        <v>9.7899999999999991</v>
      </c>
      <c r="OV54" s="305">
        <f t="shared" si="81"/>
        <v>0</v>
      </c>
      <c r="OW54" s="305"/>
      <c r="OX54" s="305"/>
      <c r="OY54" s="305">
        <f t="shared" si="97"/>
        <v>0</v>
      </c>
      <c r="OZ54" s="305">
        <f t="shared" si="98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4"/>
        <v>0</v>
      </c>
      <c r="J55" s="67">
        <f t="shared" si="85"/>
        <v>0</v>
      </c>
      <c r="K55" s="298"/>
      <c r="L55" s="298"/>
      <c r="M55" s="67"/>
      <c r="N55" s="67"/>
      <c r="O55" s="71"/>
      <c r="P55" s="67"/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9">
        <v>100</v>
      </c>
      <c r="AL55" s="350">
        <v>30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6"/>
        <v>100</v>
      </c>
      <c r="AV55" s="71">
        <f t="shared" si="87"/>
        <v>30</v>
      </c>
      <c r="AW55" s="67">
        <v>2</v>
      </c>
      <c r="AX55" s="67">
        <v>0.85</v>
      </c>
      <c r="AY55" s="321"/>
      <c r="AZ55" s="67"/>
      <c r="BA55" s="67"/>
      <c r="BB55" s="67"/>
      <c r="BC55" s="67">
        <f t="shared" si="88"/>
        <v>2</v>
      </c>
      <c r="BD55" s="67">
        <f t="shared" si="89"/>
        <v>0.85</v>
      </c>
      <c r="BE55" s="67">
        <v>40</v>
      </c>
      <c r="BF55" s="67">
        <v>5.6959999999999997</v>
      </c>
      <c r="BG55" s="364">
        <v>8</v>
      </c>
      <c r="BH55" s="365">
        <v>1.1392</v>
      </c>
      <c r="BI55" s="364"/>
      <c r="BJ55" s="365"/>
      <c r="BK55" s="269">
        <v>2</v>
      </c>
      <c r="BL55" s="67">
        <v>0.2848</v>
      </c>
      <c r="BM55" s="67"/>
      <c r="BN55" s="67"/>
      <c r="BO55" s="67"/>
      <c r="BP55" s="67"/>
      <c r="BQ55" s="67"/>
      <c r="BR55" s="67"/>
      <c r="BS55" s="298">
        <f t="shared" si="19"/>
        <v>50</v>
      </c>
      <c r="BT55" s="67">
        <f t="shared" si="20"/>
        <v>7.1199999999999992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0"/>
        <v>0</v>
      </c>
      <c r="CD55" s="71">
        <f t="shared" si="90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0</v>
      </c>
      <c r="CN55" s="269">
        <v>0</v>
      </c>
      <c r="CO55" s="67">
        <f t="shared" si="21"/>
        <v>41.2</v>
      </c>
      <c r="CP55" s="67">
        <f t="shared" si="22"/>
        <v>13</v>
      </c>
      <c r="CQ55" s="301">
        <v>247.40625</v>
      </c>
      <c r="CR55" s="301"/>
      <c r="CS55" s="301"/>
      <c r="CT55" s="81"/>
      <c r="CU55" s="356">
        <v>18.556701030927837</v>
      </c>
      <c r="CV55" s="305"/>
      <c r="CW55" s="301">
        <v>63.814432989690722</v>
      </c>
      <c r="CX55" s="81"/>
      <c r="CY55" s="81"/>
      <c r="CZ55" s="81"/>
      <c r="DA55" s="313">
        <f t="shared" si="99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41.103092783505197</v>
      </c>
      <c r="DL55" s="346">
        <v>13.701030927835101</v>
      </c>
      <c r="DM55" s="374">
        <f t="shared" si="27"/>
        <v>41.103092783505197</v>
      </c>
      <c r="DN55" s="374">
        <f t="shared" si="27"/>
        <v>13.701030927835101</v>
      </c>
      <c r="DO55" s="346">
        <v>39.869999999999997</v>
      </c>
      <c r="DP55" s="346">
        <v>13.29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8"/>
        <v>0</v>
      </c>
      <c r="ED55" s="67">
        <f t="shared" si="28"/>
        <v>0</v>
      </c>
      <c r="EE55" s="71"/>
      <c r="EF55" s="71"/>
      <c r="EG55" s="71">
        <v>41.24</v>
      </c>
      <c r="EH55" s="322">
        <v>10.31</v>
      </c>
      <c r="EI55" s="87">
        <v>257.73</v>
      </c>
      <c r="EJ55" s="87">
        <v>64.432500000000005</v>
      </c>
      <c r="EK55" s="74">
        <v>113.4</v>
      </c>
      <c r="EL55" s="87">
        <v>28.35</v>
      </c>
      <c r="EM55" s="314"/>
      <c r="EN55" s="314"/>
      <c r="EO55" s="314"/>
      <c r="EP55" s="314"/>
      <c r="EQ55" s="67">
        <f t="shared" si="29"/>
        <v>412.37</v>
      </c>
      <c r="ER55" s="67">
        <f t="shared" si="100"/>
        <v>103.0925</v>
      </c>
      <c r="ES55" s="305"/>
      <c r="ET55" s="305"/>
      <c r="EU55" s="88"/>
      <c r="EV55" s="88"/>
      <c r="EW55" s="71">
        <f t="shared" si="31"/>
        <v>0</v>
      </c>
      <c r="EX55" s="71">
        <f t="shared" si="32"/>
        <v>0</v>
      </c>
      <c r="EY55" s="67"/>
      <c r="EZ55" s="67"/>
      <c r="FA55" s="354">
        <v>45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3"/>
        <v>0</v>
      </c>
      <c r="FR55" s="67">
        <f t="shared" si="34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5"/>
        <v>0</v>
      </c>
      <c r="GH55" s="67">
        <f t="shared" si="36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1"/>
        <v>0</v>
      </c>
      <c r="HJ55" s="71">
        <f t="shared" si="92"/>
        <v>0</v>
      </c>
      <c r="HK55" s="67"/>
      <c r="HL55" s="67"/>
      <c r="HM55" s="67"/>
      <c r="HN55" s="87"/>
      <c r="HO55" s="67">
        <f t="shared" si="37"/>
        <v>0</v>
      </c>
      <c r="HP55" s="67">
        <f t="shared" si="38"/>
        <v>0</v>
      </c>
      <c r="HQ55" s="298">
        <v>400</v>
      </c>
      <c r="HR55" s="67"/>
      <c r="HS55" s="298">
        <v>400</v>
      </c>
      <c r="HT55" s="67"/>
      <c r="HU55" s="67">
        <f t="shared" si="39"/>
        <v>400</v>
      </c>
      <c r="HV55" s="67">
        <f t="shared" si="40"/>
        <v>0</v>
      </c>
      <c r="HW55" s="67"/>
      <c r="HX55" s="67"/>
      <c r="HY55" s="316"/>
      <c r="HZ55" s="316"/>
      <c r="IA55" s="89"/>
      <c r="IB55" s="87"/>
      <c r="IC55" s="305">
        <v>6.8</v>
      </c>
      <c r="ID55" s="269">
        <v>1.7</v>
      </c>
      <c r="IE55" s="89"/>
      <c r="IF55" s="89"/>
      <c r="IG55" s="67">
        <f t="shared" si="41"/>
        <v>6.8</v>
      </c>
      <c r="IH55" s="67">
        <f t="shared" si="42"/>
        <v>1.7</v>
      </c>
      <c r="II55" s="67">
        <v>125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3"/>
        <v>125</v>
      </c>
      <c r="IV55" s="67">
        <f t="shared" si="94"/>
        <v>0</v>
      </c>
      <c r="IW55" s="67"/>
      <c r="IX55" s="67"/>
      <c r="IY55" s="67"/>
      <c r="IZ55" s="67"/>
      <c r="JA55" s="67">
        <v>10.31</v>
      </c>
      <c r="JB55" s="67"/>
      <c r="JC55" s="67">
        <v>0</v>
      </c>
      <c r="JD55" s="67"/>
      <c r="JE55" s="347">
        <v>5.15</v>
      </c>
      <c r="JF55" s="347"/>
      <c r="JG55" s="67">
        <f t="shared" si="43"/>
        <v>15.46</v>
      </c>
      <c r="JH55" s="67">
        <f t="shared" si="44"/>
        <v>0</v>
      </c>
      <c r="JI55" s="269">
        <v>0</v>
      </c>
      <c r="JJ55" s="269">
        <v>0</v>
      </c>
      <c r="JK55" s="378">
        <v>0</v>
      </c>
      <c r="JL55" s="269">
        <v>1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2"/>
        <v>0</v>
      </c>
      <c r="JX55" s="67">
        <f t="shared" si="83"/>
        <v>1</v>
      </c>
      <c r="JY55" s="67"/>
      <c r="JZ55" s="67"/>
      <c r="KA55" s="67"/>
      <c r="KB55" s="67"/>
      <c r="KC55" s="67">
        <f t="shared" si="45"/>
        <v>0</v>
      </c>
      <c r="KD55" s="67">
        <f t="shared" si="46"/>
        <v>0</v>
      </c>
      <c r="KE55" s="71"/>
      <c r="KF55" s="71"/>
      <c r="KG55" s="71"/>
      <c r="KH55" s="71"/>
      <c r="KI55" s="71">
        <f t="shared" si="95"/>
        <v>0</v>
      </c>
      <c r="KJ55" s="71">
        <f t="shared" si="96"/>
        <v>0</v>
      </c>
      <c r="KK55" s="71"/>
      <c r="KL55" s="71"/>
      <c r="KM55" s="71"/>
      <c r="KN55" s="71"/>
      <c r="KO55" s="71">
        <f t="shared" si="47"/>
        <v>0</v>
      </c>
      <c r="KP55" s="71">
        <f t="shared" si="47"/>
        <v>0</v>
      </c>
      <c r="KQ55" s="298"/>
      <c r="KR55" s="71"/>
      <c r="KS55" s="71"/>
      <c r="KT55" s="71"/>
      <c r="KU55" s="106">
        <f t="shared" si="48"/>
        <v>0</v>
      </c>
      <c r="KV55" s="106">
        <f t="shared" si="49"/>
        <v>0</v>
      </c>
      <c r="KW55" s="71"/>
      <c r="KX55" s="71"/>
      <c r="KY55" s="71">
        <f t="shared" si="50"/>
        <v>0</v>
      </c>
      <c r="KZ55" s="71">
        <f t="shared" si="51"/>
        <v>0</v>
      </c>
      <c r="LA55" s="71"/>
      <c r="LB55" s="71"/>
      <c r="LC55" s="71"/>
      <c r="LD55" s="71"/>
      <c r="LE55" s="71">
        <f t="shared" si="52"/>
        <v>0</v>
      </c>
      <c r="LF55" s="71">
        <f t="shared" si="53"/>
        <v>0</v>
      </c>
      <c r="LG55" s="71"/>
      <c r="LH55" s="71"/>
      <c r="LI55" s="71">
        <f t="shared" si="54"/>
        <v>0</v>
      </c>
      <c r="LJ55" s="71">
        <f t="shared" si="55"/>
        <v>0</v>
      </c>
      <c r="LK55" s="312">
        <v>15.99</v>
      </c>
      <c r="LL55" s="378"/>
      <c r="LM55" s="379">
        <v>13.71</v>
      </c>
      <c r="LN55" s="380"/>
      <c r="LO55" s="379">
        <v>0</v>
      </c>
      <c r="LP55" s="370"/>
      <c r="LQ55" s="130"/>
      <c r="LR55" s="271"/>
      <c r="LS55" s="271"/>
      <c r="LT55" s="271"/>
      <c r="LU55" s="71">
        <f t="shared" si="101"/>
        <v>29.700000000000003</v>
      </c>
      <c r="LV55" s="71">
        <f t="shared" si="57"/>
        <v>0</v>
      </c>
      <c r="LW55" s="71"/>
      <c r="LX55" s="71"/>
      <c r="LY55" s="71"/>
      <c r="LZ55" s="71"/>
      <c r="MA55" s="71">
        <f t="shared" si="58"/>
        <v>0</v>
      </c>
      <c r="MB55" s="71">
        <f t="shared" si="59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60"/>
        <v>0</v>
      </c>
      <c r="ML55" s="71">
        <f t="shared" si="61"/>
        <v>0</v>
      </c>
      <c r="MM55" s="371">
        <v>9.070557599999999</v>
      </c>
      <c r="MN55" s="371"/>
      <c r="MO55" s="371">
        <v>6.0470383999999999</v>
      </c>
      <c r="MP55" s="371"/>
      <c r="MQ55" s="71">
        <f t="shared" si="62"/>
        <v>15.117595999999999</v>
      </c>
      <c r="MR55" s="71">
        <f t="shared" si="63"/>
        <v>0</v>
      </c>
      <c r="MS55" s="71"/>
      <c r="MT55" s="71"/>
      <c r="MU55" s="71">
        <f t="shared" si="64"/>
        <v>0</v>
      </c>
      <c r="MV55" s="71">
        <f t="shared" si="65"/>
        <v>0</v>
      </c>
      <c r="MW55" s="71"/>
      <c r="MX55" s="71"/>
      <c r="MY55" s="71">
        <f t="shared" si="66"/>
        <v>0</v>
      </c>
      <c r="MZ55" s="71">
        <f t="shared" si="67"/>
        <v>0</v>
      </c>
      <c r="NA55" s="305"/>
      <c r="NB55" s="344"/>
      <c r="NC55" s="71">
        <f t="shared" si="68"/>
        <v>0</v>
      </c>
      <c r="ND55" s="71">
        <f t="shared" si="69"/>
        <v>0</v>
      </c>
      <c r="NE55" s="305"/>
      <c r="NF55" s="305"/>
      <c r="NG55" s="305">
        <f t="shared" si="70"/>
        <v>0</v>
      </c>
      <c r="NH55" s="305">
        <f t="shared" si="71"/>
        <v>0</v>
      </c>
      <c r="NI55" s="305"/>
      <c r="NJ55" s="305"/>
      <c r="NK55" s="305">
        <f t="shared" si="72"/>
        <v>0</v>
      </c>
      <c r="NL55" s="305">
        <f t="shared" si="73"/>
        <v>0</v>
      </c>
      <c r="NM55" s="269"/>
      <c r="NN55" s="305"/>
      <c r="NO55" s="305">
        <f t="shared" si="74"/>
        <v>0</v>
      </c>
      <c r="NP55" s="305">
        <f t="shared" si="75"/>
        <v>0</v>
      </c>
      <c r="NQ55" s="316">
        <v>10.6</v>
      </c>
      <c r="NR55" s="316"/>
      <c r="NS55" s="367">
        <v>1</v>
      </c>
      <c r="NT55" s="367"/>
      <c r="NU55" s="367">
        <v>1.5</v>
      </c>
      <c r="NV55" s="367"/>
      <c r="NW55" s="367">
        <v>1.68</v>
      </c>
      <c r="NX55" s="367"/>
      <c r="NY55" s="367">
        <v>0.84</v>
      </c>
      <c r="NZ55" s="367"/>
      <c r="OA55" s="367">
        <v>0</v>
      </c>
      <c r="OB55" s="367"/>
      <c r="OC55" s="71">
        <f t="shared" si="76"/>
        <v>15.62</v>
      </c>
      <c r="OD55" s="71">
        <f t="shared" si="77"/>
        <v>0</v>
      </c>
      <c r="OE55" s="71">
        <v>11.3</v>
      </c>
      <c r="OF55" s="71"/>
      <c r="OG55" s="106">
        <v>0</v>
      </c>
      <c r="OH55" s="71"/>
      <c r="OI55" s="106">
        <v>2.5</v>
      </c>
      <c r="OJ55" s="71"/>
      <c r="OK55" s="71">
        <v>0.33</v>
      </c>
      <c r="OL55" s="71"/>
      <c r="OM55" s="71">
        <f t="shared" si="78"/>
        <v>14.13</v>
      </c>
      <c r="ON55" s="71">
        <f t="shared" si="79"/>
        <v>0</v>
      </c>
      <c r="OO55" s="372">
        <v>8.1199999999999992</v>
      </c>
      <c r="OP55" s="367"/>
      <c r="OQ55" s="372">
        <v>2.29</v>
      </c>
      <c r="OR55" s="367"/>
      <c r="OS55" s="372">
        <v>2.5</v>
      </c>
      <c r="OT55" s="367"/>
      <c r="OU55" s="305">
        <f t="shared" si="102"/>
        <v>10.41</v>
      </c>
      <c r="OV55" s="305">
        <f t="shared" si="81"/>
        <v>0</v>
      </c>
      <c r="OW55" s="305"/>
      <c r="OX55" s="305"/>
      <c r="OY55" s="305">
        <f t="shared" si="97"/>
        <v>0</v>
      </c>
      <c r="OZ55" s="305">
        <f t="shared" si="98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4"/>
        <v>0</v>
      </c>
      <c r="J56" s="67">
        <f t="shared" si="85"/>
        <v>0</v>
      </c>
      <c r="K56" s="298"/>
      <c r="L56" s="298"/>
      <c r="M56" s="67"/>
      <c r="N56" s="67"/>
      <c r="O56" s="71"/>
      <c r="P56" s="67"/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9">
        <v>100</v>
      </c>
      <c r="AL56" s="350">
        <v>30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6"/>
        <v>100</v>
      </c>
      <c r="AV56" s="71">
        <f t="shared" si="87"/>
        <v>30</v>
      </c>
      <c r="AW56" s="67">
        <v>2</v>
      </c>
      <c r="AX56" s="67">
        <v>0.85</v>
      </c>
      <c r="AY56" s="321"/>
      <c r="AZ56" s="67"/>
      <c r="BA56" s="67"/>
      <c r="BB56" s="67"/>
      <c r="BC56" s="67">
        <f t="shared" si="88"/>
        <v>2</v>
      </c>
      <c r="BD56" s="67">
        <f t="shared" si="89"/>
        <v>0.85</v>
      </c>
      <c r="BE56" s="67">
        <v>40</v>
      </c>
      <c r="BF56" s="67">
        <v>5.6959999999999997</v>
      </c>
      <c r="BG56" s="364">
        <v>8</v>
      </c>
      <c r="BH56" s="365">
        <v>1.1392</v>
      </c>
      <c r="BI56" s="364"/>
      <c r="BJ56" s="365"/>
      <c r="BK56" s="269">
        <v>2</v>
      </c>
      <c r="BL56" s="67">
        <v>0.2848</v>
      </c>
      <c r="BM56" s="67"/>
      <c r="BN56" s="67"/>
      <c r="BO56" s="67"/>
      <c r="BP56" s="67"/>
      <c r="BQ56" s="67"/>
      <c r="BR56" s="67"/>
      <c r="BS56" s="298">
        <f t="shared" si="19"/>
        <v>50</v>
      </c>
      <c r="BT56" s="67">
        <f t="shared" si="20"/>
        <v>7.1199999999999992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0"/>
        <v>0</v>
      </c>
      <c r="CD56" s="71">
        <f t="shared" si="90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0</v>
      </c>
      <c r="CN56" s="269">
        <v>0</v>
      </c>
      <c r="CO56" s="67">
        <f t="shared" si="21"/>
        <v>41.2</v>
      </c>
      <c r="CP56" s="67">
        <f t="shared" si="22"/>
        <v>13</v>
      </c>
      <c r="CQ56" s="301">
        <v>247.40625</v>
      </c>
      <c r="CR56" s="301"/>
      <c r="CS56" s="301"/>
      <c r="CT56" s="81"/>
      <c r="CU56" s="356">
        <v>18.556701030927837</v>
      </c>
      <c r="CV56" s="305"/>
      <c r="CW56" s="301">
        <v>63.814432989690722</v>
      </c>
      <c r="CX56" s="81"/>
      <c r="CY56" s="81"/>
      <c r="CZ56" s="81"/>
      <c r="DA56" s="313">
        <f t="shared" si="99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41.103092783505197</v>
      </c>
      <c r="DL56" s="346">
        <v>13.701030927835101</v>
      </c>
      <c r="DM56" s="374">
        <f t="shared" si="27"/>
        <v>41.103092783505197</v>
      </c>
      <c r="DN56" s="374">
        <f t="shared" si="27"/>
        <v>13.701030927835101</v>
      </c>
      <c r="DO56" s="346">
        <v>39.869999999999997</v>
      </c>
      <c r="DP56" s="346">
        <v>13.29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8"/>
        <v>0</v>
      </c>
      <c r="ED56" s="67">
        <f t="shared" si="28"/>
        <v>0</v>
      </c>
      <c r="EE56" s="71"/>
      <c r="EF56" s="71"/>
      <c r="EG56" s="71">
        <v>41.24</v>
      </c>
      <c r="EH56" s="322">
        <v>10.31</v>
      </c>
      <c r="EI56" s="87">
        <v>257.73</v>
      </c>
      <c r="EJ56" s="87">
        <v>64.432500000000005</v>
      </c>
      <c r="EK56" s="74">
        <v>113.4</v>
      </c>
      <c r="EL56" s="87">
        <v>28.35</v>
      </c>
      <c r="EM56" s="314"/>
      <c r="EN56" s="314"/>
      <c r="EO56" s="314"/>
      <c r="EP56" s="314"/>
      <c r="EQ56" s="67">
        <f t="shared" si="29"/>
        <v>412.37</v>
      </c>
      <c r="ER56" s="67">
        <f t="shared" si="100"/>
        <v>103.0925</v>
      </c>
      <c r="ES56" s="305"/>
      <c r="ET56" s="305"/>
      <c r="EU56" s="88"/>
      <c r="EV56" s="88"/>
      <c r="EW56" s="71">
        <f t="shared" si="31"/>
        <v>0</v>
      </c>
      <c r="EX56" s="71">
        <f t="shared" si="32"/>
        <v>0</v>
      </c>
      <c r="EY56" s="67"/>
      <c r="EZ56" s="67"/>
      <c r="FA56" s="354">
        <v>45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3"/>
        <v>0</v>
      </c>
      <c r="FR56" s="67">
        <f t="shared" si="34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5"/>
        <v>0</v>
      </c>
      <c r="GH56" s="67">
        <f t="shared" si="36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1"/>
        <v>0</v>
      </c>
      <c r="HJ56" s="71">
        <f t="shared" si="92"/>
        <v>0</v>
      </c>
      <c r="HK56" s="67"/>
      <c r="HL56" s="67"/>
      <c r="HM56" s="67"/>
      <c r="HN56" s="87"/>
      <c r="HO56" s="67">
        <f t="shared" si="37"/>
        <v>0</v>
      </c>
      <c r="HP56" s="67">
        <f t="shared" si="38"/>
        <v>0</v>
      </c>
      <c r="HQ56" s="298">
        <v>400</v>
      </c>
      <c r="HR56" s="67"/>
      <c r="HS56" s="298">
        <v>400</v>
      </c>
      <c r="HT56" s="67"/>
      <c r="HU56" s="67">
        <f t="shared" si="39"/>
        <v>400</v>
      </c>
      <c r="HV56" s="67">
        <f t="shared" si="40"/>
        <v>0</v>
      </c>
      <c r="HW56" s="67"/>
      <c r="HX56" s="67"/>
      <c r="HY56" s="316"/>
      <c r="HZ56" s="316"/>
      <c r="IA56" s="89"/>
      <c r="IB56" s="87"/>
      <c r="IC56" s="305">
        <v>6.8</v>
      </c>
      <c r="ID56" s="269">
        <v>1.7</v>
      </c>
      <c r="IE56" s="89"/>
      <c r="IF56" s="89"/>
      <c r="IG56" s="67">
        <f t="shared" si="41"/>
        <v>6.8</v>
      </c>
      <c r="IH56" s="67">
        <f t="shared" si="42"/>
        <v>1.7</v>
      </c>
      <c r="II56" s="67">
        <v>125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3"/>
        <v>125</v>
      </c>
      <c r="IV56" s="67">
        <f t="shared" si="94"/>
        <v>0</v>
      </c>
      <c r="IW56" s="67"/>
      <c r="IX56" s="67"/>
      <c r="IY56" s="67"/>
      <c r="IZ56" s="67"/>
      <c r="JA56" s="67">
        <v>10.31</v>
      </c>
      <c r="JB56" s="67"/>
      <c r="JC56" s="67">
        <v>0</v>
      </c>
      <c r="JD56" s="67"/>
      <c r="JE56" s="347">
        <v>5.15</v>
      </c>
      <c r="JF56" s="347"/>
      <c r="JG56" s="67">
        <f t="shared" si="43"/>
        <v>15.46</v>
      </c>
      <c r="JH56" s="67">
        <f t="shared" si="44"/>
        <v>0</v>
      </c>
      <c r="JI56" s="269">
        <v>0</v>
      </c>
      <c r="JJ56" s="269">
        <v>0</v>
      </c>
      <c r="JK56" s="378">
        <v>0</v>
      </c>
      <c r="JL56" s="269">
        <v>1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2"/>
        <v>0</v>
      </c>
      <c r="JX56" s="67">
        <f t="shared" si="83"/>
        <v>1</v>
      </c>
      <c r="JY56" s="67"/>
      <c r="JZ56" s="67"/>
      <c r="KA56" s="67"/>
      <c r="KB56" s="67"/>
      <c r="KC56" s="67">
        <f t="shared" si="45"/>
        <v>0</v>
      </c>
      <c r="KD56" s="67">
        <f t="shared" si="46"/>
        <v>0</v>
      </c>
      <c r="KE56" s="71"/>
      <c r="KF56" s="71"/>
      <c r="KG56" s="71"/>
      <c r="KH56" s="71"/>
      <c r="KI56" s="71">
        <f t="shared" si="95"/>
        <v>0</v>
      </c>
      <c r="KJ56" s="71">
        <f t="shared" si="96"/>
        <v>0</v>
      </c>
      <c r="KK56" s="71"/>
      <c r="KL56" s="71"/>
      <c r="KM56" s="71"/>
      <c r="KN56" s="71"/>
      <c r="KO56" s="71">
        <f t="shared" si="47"/>
        <v>0</v>
      </c>
      <c r="KP56" s="71">
        <f t="shared" si="47"/>
        <v>0</v>
      </c>
      <c r="KQ56" s="298"/>
      <c r="KR56" s="71"/>
      <c r="KS56" s="71"/>
      <c r="KT56" s="71"/>
      <c r="KU56" s="106">
        <f t="shared" si="48"/>
        <v>0</v>
      </c>
      <c r="KV56" s="106">
        <f t="shared" si="49"/>
        <v>0</v>
      </c>
      <c r="KW56" s="71"/>
      <c r="KX56" s="71"/>
      <c r="KY56" s="71">
        <f t="shared" si="50"/>
        <v>0</v>
      </c>
      <c r="KZ56" s="71">
        <f t="shared" si="51"/>
        <v>0</v>
      </c>
      <c r="LA56" s="71"/>
      <c r="LB56" s="71"/>
      <c r="LC56" s="71"/>
      <c r="LD56" s="71"/>
      <c r="LE56" s="71">
        <f t="shared" si="52"/>
        <v>0</v>
      </c>
      <c r="LF56" s="71">
        <f t="shared" si="53"/>
        <v>0</v>
      </c>
      <c r="LG56" s="71"/>
      <c r="LH56" s="71"/>
      <c r="LI56" s="71">
        <f t="shared" si="54"/>
        <v>0</v>
      </c>
      <c r="LJ56" s="71">
        <f t="shared" si="55"/>
        <v>0</v>
      </c>
      <c r="LK56" s="312">
        <v>15.99</v>
      </c>
      <c r="LL56" s="378"/>
      <c r="LM56" s="379">
        <v>13.71</v>
      </c>
      <c r="LN56" s="380"/>
      <c r="LO56" s="379">
        <v>0</v>
      </c>
      <c r="LP56" s="370"/>
      <c r="LQ56" s="130"/>
      <c r="LR56" s="271"/>
      <c r="LS56" s="271"/>
      <c r="LT56" s="271"/>
      <c r="LU56" s="71">
        <f t="shared" si="101"/>
        <v>29.700000000000003</v>
      </c>
      <c r="LV56" s="71">
        <f t="shared" si="57"/>
        <v>0</v>
      </c>
      <c r="LW56" s="71"/>
      <c r="LX56" s="71"/>
      <c r="LY56" s="71"/>
      <c r="LZ56" s="71"/>
      <c r="MA56" s="71">
        <f t="shared" si="58"/>
        <v>0</v>
      </c>
      <c r="MB56" s="71">
        <f t="shared" si="59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60"/>
        <v>0</v>
      </c>
      <c r="ML56" s="71">
        <f t="shared" si="61"/>
        <v>0</v>
      </c>
      <c r="MM56" s="371">
        <v>8.6999999999999993</v>
      </c>
      <c r="MN56" s="371"/>
      <c r="MO56" s="371">
        <v>5.8000000000000007</v>
      </c>
      <c r="MP56" s="371"/>
      <c r="MQ56" s="71">
        <f t="shared" si="62"/>
        <v>14.5</v>
      </c>
      <c r="MR56" s="71">
        <f t="shared" si="63"/>
        <v>0</v>
      </c>
      <c r="MS56" s="71"/>
      <c r="MT56" s="71"/>
      <c r="MU56" s="71">
        <f t="shared" si="64"/>
        <v>0</v>
      </c>
      <c r="MV56" s="71">
        <f t="shared" si="65"/>
        <v>0</v>
      </c>
      <c r="MW56" s="71"/>
      <c r="MX56" s="71"/>
      <c r="MY56" s="71">
        <f t="shared" si="66"/>
        <v>0</v>
      </c>
      <c r="MZ56" s="71">
        <f t="shared" si="67"/>
        <v>0</v>
      </c>
      <c r="NA56" s="305"/>
      <c r="NB56" s="344"/>
      <c r="NC56" s="71">
        <f t="shared" si="68"/>
        <v>0</v>
      </c>
      <c r="ND56" s="71">
        <f t="shared" si="69"/>
        <v>0</v>
      </c>
      <c r="NE56" s="305"/>
      <c r="NF56" s="305"/>
      <c r="NG56" s="305">
        <f t="shared" si="70"/>
        <v>0</v>
      </c>
      <c r="NH56" s="305">
        <f t="shared" si="71"/>
        <v>0</v>
      </c>
      <c r="NI56" s="305"/>
      <c r="NJ56" s="305"/>
      <c r="NK56" s="305">
        <f t="shared" si="72"/>
        <v>0</v>
      </c>
      <c r="NL56" s="305">
        <f t="shared" si="73"/>
        <v>0</v>
      </c>
      <c r="NM56" s="269"/>
      <c r="NN56" s="305"/>
      <c r="NO56" s="305">
        <f t="shared" si="74"/>
        <v>0</v>
      </c>
      <c r="NP56" s="305">
        <f t="shared" si="75"/>
        <v>0</v>
      </c>
      <c r="NQ56" s="316">
        <v>10.6</v>
      </c>
      <c r="NR56" s="316"/>
      <c r="NS56" s="367">
        <v>1</v>
      </c>
      <c r="NT56" s="367"/>
      <c r="NU56" s="367">
        <v>1.5</v>
      </c>
      <c r="NV56" s="367"/>
      <c r="NW56" s="367">
        <v>1.64</v>
      </c>
      <c r="NX56" s="367"/>
      <c r="NY56" s="367">
        <v>0.82</v>
      </c>
      <c r="NZ56" s="367"/>
      <c r="OA56" s="367">
        <v>0</v>
      </c>
      <c r="OB56" s="367"/>
      <c r="OC56" s="71">
        <f t="shared" si="76"/>
        <v>15.559999999999999</v>
      </c>
      <c r="OD56" s="71">
        <f t="shared" si="77"/>
        <v>0</v>
      </c>
      <c r="OE56" s="71">
        <v>11.3</v>
      </c>
      <c r="OF56" s="71"/>
      <c r="OG56" s="106">
        <v>0</v>
      </c>
      <c r="OH56" s="71"/>
      <c r="OI56" s="106">
        <v>1.98</v>
      </c>
      <c r="OJ56" s="71"/>
      <c r="OK56" s="71">
        <v>0</v>
      </c>
      <c r="OL56" s="71"/>
      <c r="OM56" s="71">
        <f t="shared" si="78"/>
        <v>13.280000000000001</v>
      </c>
      <c r="ON56" s="71">
        <f t="shared" si="79"/>
        <v>0</v>
      </c>
      <c r="OO56" s="372">
        <v>7.93</v>
      </c>
      <c r="OP56" s="367"/>
      <c r="OQ56" s="372">
        <v>2.2400000000000002</v>
      </c>
      <c r="OR56" s="367"/>
      <c r="OS56" s="372">
        <v>2.44</v>
      </c>
      <c r="OT56" s="367"/>
      <c r="OU56" s="305">
        <f t="shared" si="102"/>
        <v>10.17</v>
      </c>
      <c r="OV56" s="305">
        <f t="shared" si="81"/>
        <v>0</v>
      </c>
      <c r="OW56" s="305"/>
      <c r="OX56" s="305"/>
      <c r="OY56" s="305">
        <f t="shared" si="97"/>
        <v>0</v>
      </c>
      <c r="OZ56" s="305">
        <f t="shared" si="98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4"/>
        <v>0</v>
      </c>
      <c r="J57" s="67">
        <f t="shared" si="85"/>
        <v>0</v>
      </c>
      <c r="K57" s="298"/>
      <c r="L57" s="298"/>
      <c r="M57" s="67"/>
      <c r="N57" s="67"/>
      <c r="O57" s="71"/>
      <c r="P57" s="67"/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9">
        <v>100</v>
      </c>
      <c r="AL57" s="350">
        <v>30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6"/>
        <v>100</v>
      </c>
      <c r="AV57" s="71">
        <f t="shared" si="87"/>
        <v>30</v>
      </c>
      <c r="AW57" s="67">
        <v>2</v>
      </c>
      <c r="AX57" s="67">
        <v>0.85</v>
      </c>
      <c r="AY57" s="321"/>
      <c r="AZ57" s="67"/>
      <c r="BA57" s="67"/>
      <c r="BB57" s="67"/>
      <c r="BC57" s="67">
        <f t="shared" si="88"/>
        <v>2</v>
      </c>
      <c r="BD57" s="67">
        <f t="shared" si="89"/>
        <v>0.85</v>
      </c>
      <c r="BE57" s="67">
        <v>40</v>
      </c>
      <c r="BF57" s="67">
        <v>5.6959999999999997</v>
      </c>
      <c r="BG57" s="364">
        <v>8</v>
      </c>
      <c r="BH57" s="365">
        <v>1.1392</v>
      </c>
      <c r="BI57" s="364"/>
      <c r="BJ57" s="365"/>
      <c r="BK57" s="269">
        <v>2</v>
      </c>
      <c r="BL57" s="67">
        <v>0.2848</v>
      </c>
      <c r="BM57" s="67"/>
      <c r="BN57" s="67"/>
      <c r="BO57" s="67"/>
      <c r="BP57" s="67"/>
      <c r="BQ57" s="67"/>
      <c r="BR57" s="67"/>
      <c r="BS57" s="298">
        <f t="shared" si="19"/>
        <v>50</v>
      </c>
      <c r="BT57" s="67">
        <f t="shared" si="20"/>
        <v>7.1199999999999992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0"/>
        <v>0</v>
      </c>
      <c r="CD57" s="71">
        <f t="shared" si="90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0</v>
      </c>
      <c r="CN57" s="269">
        <v>0</v>
      </c>
      <c r="CO57" s="67">
        <f t="shared" si="21"/>
        <v>41.2</v>
      </c>
      <c r="CP57" s="67">
        <f t="shared" si="22"/>
        <v>13</v>
      </c>
      <c r="CQ57" s="301">
        <v>247.40625</v>
      </c>
      <c r="CR57" s="301"/>
      <c r="CS57" s="301"/>
      <c r="CT57" s="81"/>
      <c r="CU57" s="356">
        <v>18.556701030927837</v>
      </c>
      <c r="CV57" s="305"/>
      <c r="CW57" s="301">
        <v>63.814432989690722</v>
      </c>
      <c r="CX57" s="81"/>
      <c r="CY57" s="81"/>
      <c r="CZ57" s="81"/>
      <c r="DA57" s="313">
        <f t="shared" si="99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41.103092783505197</v>
      </c>
      <c r="DL57" s="346">
        <v>13.701030927835101</v>
      </c>
      <c r="DM57" s="374">
        <f t="shared" si="27"/>
        <v>41.103092783505197</v>
      </c>
      <c r="DN57" s="374">
        <f t="shared" si="27"/>
        <v>13.701030927835101</v>
      </c>
      <c r="DO57" s="346">
        <v>39.869999999999997</v>
      </c>
      <c r="DP57" s="346">
        <v>13.29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8"/>
        <v>0</v>
      </c>
      <c r="ED57" s="67">
        <f t="shared" si="28"/>
        <v>0</v>
      </c>
      <c r="EE57" s="71"/>
      <c r="EF57" s="71"/>
      <c r="EG57" s="71">
        <v>41.24</v>
      </c>
      <c r="EH57" s="322">
        <v>10.31</v>
      </c>
      <c r="EI57" s="87">
        <v>257.73</v>
      </c>
      <c r="EJ57" s="87">
        <v>64.432500000000005</v>
      </c>
      <c r="EK57" s="74">
        <v>113.4</v>
      </c>
      <c r="EL57" s="87">
        <v>28.35</v>
      </c>
      <c r="EM57" s="314"/>
      <c r="EN57" s="314"/>
      <c r="EO57" s="314"/>
      <c r="EP57" s="314"/>
      <c r="EQ57" s="67">
        <f t="shared" si="29"/>
        <v>412.37</v>
      </c>
      <c r="ER57" s="67">
        <f t="shared" si="100"/>
        <v>103.0925</v>
      </c>
      <c r="ES57" s="305"/>
      <c r="ET57" s="305"/>
      <c r="EU57" s="88"/>
      <c r="EV57" s="88"/>
      <c r="EW57" s="71">
        <f t="shared" si="31"/>
        <v>0</v>
      </c>
      <c r="EX57" s="71">
        <f t="shared" si="32"/>
        <v>0</v>
      </c>
      <c r="EY57" s="67"/>
      <c r="EZ57" s="67"/>
      <c r="FA57" s="354">
        <v>45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3"/>
        <v>0</v>
      </c>
      <c r="FR57" s="67">
        <f t="shared" si="34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5"/>
        <v>0</v>
      </c>
      <c r="GH57" s="67">
        <f t="shared" si="36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1"/>
        <v>0</v>
      </c>
      <c r="HJ57" s="71">
        <f t="shared" si="92"/>
        <v>0</v>
      </c>
      <c r="HK57" s="67"/>
      <c r="HL57" s="67"/>
      <c r="HM57" s="67"/>
      <c r="HN57" s="87"/>
      <c r="HO57" s="67">
        <f t="shared" si="37"/>
        <v>0</v>
      </c>
      <c r="HP57" s="67">
        <f t="shared" si="38"/>
        <v>0</v>
      </c>
      <c r="HQ57" s="298">
        <v>400</v>
      </c>
      <c r="HR57" s="67"/>
      <c r="HS57" s="298">
        <v>400</v>
      </c>
      <c r="HT57" s="67"/>
      <c r="HU57" s="67">
        <f t="shared" si="39"/>
        <v>400</v>
      </c>
      <c r="HV57" s="67">
        <f t="shared" si="40"/>
        <v>0</v>
      </c>
      <c r="HW57" s="67"/>
      <c r="HX57" s="67"/>
      <c r="HY57" s="316"/>
      <c r="HZ57" s="316"/>
      <c r="IA57" s="89"/>
      <c r="IB57" s="87"/>
      <c r="IC57" s="305">
        <v>6.8</v>
      </c>
      <c r="ID57" s="269">
        <v>1.7</v>
      </c>
      <c r="IE57" s="89"/>
      <c r="IF57" s="89"/>
      <c r="IG57" s="67">
        <f t="shared" si="41"/>
        <v>6.8</v>
      </c>
      <c r="IH57" s="67">
        <f t="shared" si="42"/>
        <v>1.7</v>
      </c>
      <c r="II57" s="67">
        <v>125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3"/>
        <v>125</v>
      </c>
      <c r="IV57" s="67">
        <f t="shared" si="94"/>
        <v>0</v>
      </c>
      <c r="IW57" s="67"/>
      <c r="IX57" s="67"/>
      <c r="IY57" s="67"/>
      <c r="IZ57" s="67"/>
      <c r="JA57" s="67">
        <v>10.31</v>
      </c>
      <c r="JB57" s="67"/>
      <c r="JC57" s="67">
        <v>0</v>
      </c>
      <c r="JD57" s="67"/>
      <c r="JE57" s="347">
        <v>5.15</v>
      </c>
      <c r="JF57" s="347"/>
      <c r="JG57" s="67">
        <f t="shared" si="43"/>
        <v>15.46</v>
      </c>
      <c r="JH57" s="67">
        <f t="shared" si="44"/>
        <v>0</v>
      </c>
      <c r="JI57" s="269">
        <v>0</v>
      </c>
      <c r="JJ57" s="269">
        <v>0</v>
      </c>
      <c r="JK57" s="378">
        <v>0</v>
      </c>
      <c r="JL57" s="269">
        <v>1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2"/>
        <v>0</v>
      </c>
      <c r="JX57" s="67">
        <f t="shared" si="83"/>
        <v>1</v>
      </c>
      <c r="JY57" s="67"/>
      <c r="JZ57" s="67"/>
      <c r="KA57" s="67"/>
      <c r="KB57" s="67"/>
      <c r="KC57" s="67">
        <f t="shared" si="45"/>
        <v>0</v>
      </c>
      <c r="KD57" s="67">
        <f t="shared" si="46"/>
        <v>0</v>
      </c>
      <c r="KE57" s="71"/>
      <c r="KF57" s="71"/>
      <c r="KG57" s="71"/>
      <c r="KH57" s="71"/>
      <c r="KI57" s="71">
        <f t="shared" si="95"/>
        <v>0</v>
      </c>
      <c r="KJ57" s="71">
        <f t="shared" si="96"/>
        <v>0</v>
      </c>
      <c r="KK57" s="71"/>
      <c r="KL57" s="71"/>
      <c r="KM57" s="71"/>
      <c r="KN57" s="71"/>
      <c r="KO57" s="71">
        <f t="shared" si="47"/>
        <v>0</v>
      </c>
      <c r="KP57" s="71">
        <f t="shared" si="47"/>
        <v>0</v>
      </c>
      <c r="KQ57" s="298"/>
      <c r="KR57" s="71"/>
      <c r="KS57" s="71"/>
      <c r="KT57" s="71"/>
      <c r="KU57" s="106">
        <f t="shared" si="48"/>
        <v>0</v>
      </c>
      <c r="KV57" s="106">
        <f t="shared" si="49"/>
        <v>0</v>
      </c>
      <c r="KW57" s="71"/>
      <c r="KX57" s="71"/>
      <c r="KY57" s="71">
        <f t="shared" si="50"/>
        <v>0</v>
      </c>
      <c r="KZ57" s="71">
        <f t="shared" si="51"/>
        <v>0</v>
      </c>
      <c r="LA57" s="71"/>
      <c r="LB57" s="71"/>
      <c r="LC57" s="71"/>
      <c r="LD57" s="71"/>
      <c r="LE57" s="71">
        <f t="shared" si="52"/>
        <v>0</v>
      </c>
      <c r="LF57" s="71">
        <f t="shared" si="53"/>
        <v>0</v>
      </c>
      <c r="LG57" s="71"/>
      <c r="LH57" s="71"/>
      <c r="LI57" s="71">
        <f t="shared" si="54"/>
        <v>0</v>
      </c>
      <c r="LJ57" s="71">
        <f t="shared" si="55"/>
        <v>0</v>
      </c>
      <c r="LK57" s="312">
        <v>15.99</v>
      </c>
      <c r="LL57" s="378"/>
      <c r="LM57" s="379">
        <v>13.71</v>
      </c>
      <c r="LN57" s="380"/>
      <c r="LO57" s="379">
        <v>0</v>
      </c>
      <c r="LP57" s="370"/>
      <c r="LQ57" s="130"/>
      <c r="LR57" s="271"/>
      <c r="LS57" s="271"/>
      <c r="LT57" s="271"/>
      <c r="LU57" s="71">
        <f t="shared" si="101"/>
        <v>29.700000000000003</v>
      </c>
      <c r="LV57" s="71">
        <f t="shared" si="57"/>
        <v>0</v>
      </c>
      <c r="LW57" s="71"/>
      <c r="LX57" s="71"/>
      <c r="LY57" s="71"/>
      <c r="LZ57" s="71"/>
      <c r="MA57" s="71">
        <f t="shared" si="58"/>
        <v>0</v>
      </c>
      <c r="MB57" s="71">
        <f t="shared" si="59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60"/>
        <v>0</v>
      </c>
      <c r="ML57" s="71">
        <f t="shared" si="61"/>
        <v>0</v>
      </c>
      <c r="MM57" s="371">
        <v>8.1</v>
      </c>
      <c r="MN57" s="371"/>
      <c r="MO57" s="371">
        <v>5.4</v>
      </c>
      <c r="MP57" s="371"/>
      <c r="MQ57" s="71">
        <f t="shared" si="62"/>
        <v>13.5</v>
      </c>
      <c r="MR57" s="71">
        <f t="shared" si="63"/>
        <v>0</v>
      </c>
      <c r="MS57" s="71"/>
      <c r="MT57" s="71"/>
      <c r="MU57" s="71">
        <f t="shared" si="64"/>
        <v>0</v>
      </c>
      <c r="MV57" s="71">
        <f t="shared" si="65"/>
        <v>0</v>
      </c>
      <c r="MW57" s="71"/>
      <c r="MX57" s="71"/>
      <c r="MY57" s="71">
        <f t="shared" si="66"/>
        <v>0</v>
      </c>
      <c r="MZ57" s="71">
        <f t="shared" si="67"/>
        <v>0</v>
      </c>
      <c r="NA57" s="305"/>
      <c r="NB57" s="344"/>
      <c r="NC57" s="71">
        <f t="shared" si="68"/>
        <v>0</v>
      </c>
      <c r="ND57" s="71">
        <f t="shared" si="69"/>
        <v>0</v>
      </c>
      <c r="NE57" s="305"/>
      <c r="NF57" s="305"/>
      <c r="NG57" s="305">
        <f t="shared" si="70"/>
        <v>0</v>
      </c>
      <c r="NH57" s="305">
        <f t="shared" si="71"/>
        <v>0</v>
      </c>
      <c r="NI57" s="305"/>
      <c r="NJ57" s="305"/>
      <c r="NK57" s="305">
        <f t="shared" si="72"/>
        <v>0</v>
      </c>
      <c r="NL57" s="305">
        <f t="shared" si="73"/>
        <v>0</v>
      </c>
      <c r="NM57" s="269"/>
      <c r="NN57" s="305"/>
      <c r="NO57" s="305">
        <f t="shared" si="74"/>
        <v>0</v>
      </c>
      <c r="NP57" s="305">
        <f t="shared" si="75"/>
        <v>0</v>
      </c>
      <c r="NQ57" s="316">
        <v>10.6</v>
      </c>
      <c r="NR57" s="316"/>
      <c r="NS57" s="367">
        <v>1</v>
      </c>
      <c r="NT57" s="367"/>
      <c r="NU57" s="367">
        <v>1.5</v>
      </c>
      <c r="NV57" s="367"/>
      <c r="NW57" s="367">
        <v>1.55</v>
      </c>
      <c r="NX57" s="367"/>
      <c r="NY57" s="367">
        <v>0.77</v>
      </c>
      <c r="NZ57" s="367"/>
      <c r="OA57" s="367">
        <v>0</v>
      </c>
      <c r="OB57" s="367"/>
      <c r="OC57" s="71">
        <f t="shared" si="76"/>
        <v>15.419999999999998</v>
      </c>
      <c r="OD57" s="71">
        <f t="shared" si="77"/>
        <v>0</v>
      </c>
      <c r="OE57" s="71">
        <v>11.3</v>
      </c>
      <c r="OF57" s="71"/>
      <c r="OG57" s="106">
        <v>0.26</v>
      </c>
      <c r="OH57" s="71"/>
      <c r="OI57" s="106">
        <v>2.5</v>
      </c>
      <c r="OJ57" s="71"/>
      <c r="OK57" s="71">
        <v>1</v>
      </c>
      <c r="OL57" s="71"/>
      <c r="OM57" s="71">
        <f t="shared" si="78"/>
        <v>15.06</v>
      </c>
      <c r="ON57" s="71">
        <f t="shared" si="79"/>
        <v>0</v>
      </c>
      <c r="OO57" s="372">
        <v>7.6</v>
      </c>
      <c r="OP57" s="367"/>
      <c r="OQ57" s="372">
        <v>2.15</v>
      </c>
      <c r="OR57" s="367"/>
      <c r="OS57" s="372">
        <v>2.34</v>
      </c>
      <c r="OT57" s="367"/>
      <c r="OU57" s="305">
        <f t="shared" si="102"/>
        <v>9.75</v>
      </c>
      <c r="OV57" s="305">
        <f t="shared" si="81"/>
        <v>0</v>
      </c>
      <c r="OW57" s="305"/>
      <c r="OX57" s="305"/>
      <c r="OY57" s="305">
        <f t="shared" si="97"/>
        <v>0</v>
      </c>
      <c r="OZ57" s="305">
        <f t="shared" si="98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4"/>
        <v>0</v>
      </c>
      <c r="J58" s="67">
        <f t="shared" si="85"/>
        <v>0</v>
      </c>
      <c r="K58" s="298"/>
      <c r="L58" s="298"/>
      <c r="M58" s="67"/>
      <c r="N58" s="67"/>
      <c r="O58" s="71"/>
      <c r="P58" s="67"/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9">
        <v>100</v>
      </c>
      <c r="AL58" s="350">
        <v>30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6"/>
        <v>100</v>
      </c>
      <c r="AV58" s="71">
        <f t="shared" si="87"/>
        <v>30</v>
      </c>
      <c r="AW58" s="67">
        <v>2</v>
      </c>
      <c r="AX58" s="67">
        <v>0.85</v>
      </c>
      <c r="AY58" s="321"/>
      <c r="AZ58" s="67"/>
      <c r="BA58" s="67"/>
      <c r="BB58" s="67"/>
      <c r="BC58" s="67">
        <f t="shared" si="88"/>
        <v>2</v>
      </c>
      <c r="BD58" s="67">
        <f t="shared" si="89"/>
        <v>0.85</v>
      </c>
      <c r="BE58" s="67">
        <v>40</v>
      </c>
      <c r="BF58" s="67">
        <v>5.6959999999999997</v>
      </c>
      <c r="BG58" s="364">
        <v>8</v>
      </c>
      <c r="BH58" s="365">
        <v>1.1392</v>
      </c>
      <c r="BI58" s="364"/>
      <c r="BJ58" s="365"/>
      <c r="BK58" s="269">
        <v>2</v>
      </c>
      <c r="BL58" s="67">
        <v>0.2848</v>
      </c>
      <c r="BM58" s="67"/>
      <c r="BN58" s="67"/>
      <c r="BO58" s="67"/>
      <c r="BP58" s="67"/>
      <c r="BQ58" s="67"/>
      <c r="BR58" s="67"/>
      <c r="BS58" s="298">
        <f t="shared" si="19"/>
        <v>50</v>
      </c>
      <c r="BT58" s="67">
        <f t="shared" si="20"/>
        <v>7.1199999999999992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0"/>
        <v>0</v>
      </c>
      <c r="CD58" s="71">
        <f t="shared" si="90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0</v>
      </c>
      <c r="CN58" s="269">
        <v>0</v>
      </c>
      <c r="CO58" s="67">
        <f t="shared" si="21"/>
        <v>41.2</v>
      </c>
      <c r="CP58" s="67">
        <f t="shared" si="22"/>
        <v>13</v>
      </c>
      <c r="CQ58" s="301">
        <v>247.40625</v>
      </c>
      <c r="CR58" s="301"/>
      <c r="CS58" s="301"/>
      <c r="CT58" s="81"/>
      <c r="CU58" s="356">
        <v>18.556701030927837</v>
      </c>
      <c r="CV58" s="305"/>
      <c r="CW58" s="301">
        <v>63.814432989690722</v>
      </c>
      <c r="CX58" s="81"/>
      <c r="CY58" s="81"/>
      <c r="CZ58" s="81"/>
      <c r="DA58" s="313">
        <f t="shared" si="99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41.103092783505197</v>
      </c>
      <c r="DL58" s="346">
        <v>13.701030927835101</v>
      </c>
      <c r="DM58" s="374">
        <f t="shared" si="27"/>
        <v>41.103092783505197</v>
      </c>
      <c r="DN58" s="374">
        <f t="shared" si="27"/>
        <v>13.701030927835101</v>
      </c>
      <c r="DO58" s="346">
        <v>39.869999999999997</v>
      </c>
      <c r="DP58" s="346">
        <v>13.29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8"/>
        <v>0</v>
      </c>
      <c r="ED58" s="67">
        <f t="shared" si="28"/>
        <v>0</v>
      </c>
      <c r="EE58" s="71"/>
      <c r="EF58" s="71"/>
      <c r="EG58" s="71">
        <v>41.24</v>
      </c>
      <c r="EH58" s="322">
        <v>10.31</v>
      </c>
      <c r="EI58" s="87">
        <v>257.73</v>
      </c>
      <c r="EJ58" s="87">
        <v>64.432500000000005</v>
      </c>
      <c r="EK58" s="74">
        <v>113.4</v>
      </c>
      <c r="EL58" s="87">
        <v>28.35</v>
      </c>
      <c r="EM58" s="314"/>
      <c r="EN58" s="314"/>
      <c r="EO58" s="314"/>
      <c r="EP58" s="314"/>
      <c r="EQ58" s="67">
        <f t="shared" si="29"/>
        <v>412.37</v>
      </c>
      <c r="ER58" s="67">
        <f t="shared" si="100"/>
        <v>103.0925</v>
      </c>
      <c r="ES58" s="305"/>
      <c r="ET58" s="305"/>
      <c r="EU58" s="88"/>
      <c r="EV58" s="88"/>
      <c r="EW58" s="71">
        <f t="shared" si="31"/>
        <v>0</v>
      </c>
      <c r="EX58" s="71">
        <f t="shared" si="32"/>
        <v>0</v>
      </c>
      <c r="EY58" s="67"/>
      <c r="EZ58" s="67"/>
      <c r="FA58" s="354">
        <v>45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3"/>
        <v>0</v>
      </c>
      <c r="FR58" s="67">
        <f t="shared" si="34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5"/>
        <v>0</v>
      </c>
      <c r="GH58" s="67">
        <f t="shared" si="36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1"/>
        <v>0</v>
      </c>
      <c r="HJ58" s="71">
        <f t="shared" si="92"/>
        <v>0</v>
      </c>
      <c r="HK58" s="67"/>
      <c r="HL58" s="67"/>
      <c r="HM58" s="67"/>
      <c r="HN58" s="87"/>
      <c r="HO58" s="67">
        <f t="shared" si="37"/>
        <v>0</v>
      </c>
      <c r="HP58" s="67">
        <f t="shared" si="38"/>
        <v>0</v>
      </c>
      <c r="HQ58" s="298">
        <v>400</v>
      </c>
      <c r="HR58" s="67"/>
      <c r="HS58" s="298">
        <v>400</v>
      </c>
      <c r="HT58" s="67"/>
      <c r="HU58" s="67">
        <f t="shared" si="39"/>
        <v>400</v>
      </c>
      <c r="HV58" s="67">
        <f t="shared" si="40"/>
        <v>0</v>
      </c>
      <c r="HW58" s="67"/>
      <c r="HX58" s="67"/>
      <c r="HY58" s="316"/>
      <c r="HZ58" s="316"/>
      <c r="IA58" s="89"/>
      <c r="IB58" s="87"/>
      <c r="IC58" s="305">
        <v>6.8</v>
      </c>
      <c r="ID58" s="269">
        <v>1.7</v>
      </c>
      <c r="IE58" s="89"/>
      <c r="IF58" s="89"/>
      <c r="IG58" s="67">
        <f t="shared" si="41"/>
        <v>6.8</v>
      </c>
      <c r="IH58" s="67">
        <f t="shared" si="42"/>
        <v>1.7</v>
      </c>
      <c r="II58" s="67">
        <v>125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3"/>
        <v>125</v>
      </c>
      <c r="IV58" s="67">
        <f t="shared" si="94"/>
        <v>0</v>
      </c>
      <c r="IW58" s="67"/>
      <c r="IX58" s="67"/>
      <c r="IY58" s="67"/>
      <c r="IZ58" s="67"/>
      <c r="JA58" s="67">
        <v>10.31</v>
      </c>
      <c r="JB58" s="67"/>
      <c r="JC58" s="67">
        <v>0</v>
      </c>
      <c r="JD58" s="67"/>
      <c r="JE58" s="347">
        <v>5.15</v>
      </c>
      <c r="JF58" s="347"/>
      <c r="JG58" s="67">
        <f t="shared" si="43"/>
        <v>15.46</v>
      </c>
      <c r="JH58" s="67">
        <f t="shared" si="44"/>
        <v>0</v>
      </c>
      <c r="JI58" s="269">
        <v>0</v>
      </c>
      <c r="JJ58" s="269">
        <v>0</v>
      </c>
      <c r="JK58" s="378">
        <v>0</v>
      </c>
      <c r="JL58" s="269">
        <v>1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2"/>
        <v>0</v>
      </c>
      <c r="JX58" s="67">
        <f t="shared" si="83"/>
        <v>1</v>
      </c>
      <c r="JY58" s="67"/>
      <c r="JZ58" s="67"/>
      <c r="KA58" s="67"/>
      <c r="KB58" s="67"/>
      <c r="KC58" s="67">
        <f t="shared" si="45"/>
        <v>0</v>
      </c>
      <c r="KD58" s="67">
        <f t="shared" si="46"/>
        <v>0</v>
      </c>
      <c r="KE58" s="71"/>
      <c r="KF58" s="71"/>
      <c r="KG58" s="71"/>
      <c r="KH58" s="71"/>
      <c r="KI58" s="71">
        <f t="shared" si="95"/>
        <v>0</v>
      </c>
      <c r="KJ58" s="71">
        <f t="shared" si="96"/>
        <v>0</v>
      </c>
      <c r="KK58" s="71"/>
      <c r="KL58" s="71"/>
      <c r="KM58" s="71"/>
      <c r="KN58" s="71"/>
      <c r="KO58" s="71">
        <f t="shared" si="47"/>
        <v>0</v>
      </c>
      <c r="KP58" s="71">
        <f t="shared" si="47"/>
        <v>0</v>
      </c>
      <c r="KQ58" s="298"/>
      <c r="KR58" s="71"/>
      <c r="KS58" s="71"/>
      <c r="KT58" s="71"/>
      <c r="KU58" s="106">
        <f t="shared" si="48"/>
        <v>0</v>
      </c>
      <c r="KV58" s="106">
        <f t="shared" si="49"/>
        <v>0</v>
      </c>
      <c r="KW58" s="71"/>
      <c r="KX58" s="71"/>
      <c r="KY58" s="71">
        <f t="shared" si="50"/>
        <v>0</v>
      </c>
      <c r="KZ58" s="71">
        <f t="shared" si="51"/>
        <v>0</v>
      </c>
      <c r="LA58" s="71"/>
      <c r="LB58" s="71"/>
      <c r="LC58" s="71"/>
      <c r="LD58" s="71"/>
      <c r="LE58" s="71">
        <f t="shared" si="52"/>
        <v>0</v>
      </c>
      <c r="LF58" s="71">
        <f t="shared" si="53"/>
        <v>0</v>
      </c>
      <c r="LG58" s="71"/>
      <c r="LH58" s="71"/>
      <c r="LI58" s="71">
        <f t="shared" si="54"/>
        <v>0</v>
      </c>
      <c r="LJ58" s="71">
        <f t="shared" si="55"/>
        <v>0</v>
      </c>
      <c r="LK58" s="312">
        <v>15.99</v>
      </c>
      <c r="LL58" s="378"/>
      <c r="LM58" s="379">
        <v>13.71</v>
      </c>
      <c r="LN58" s="380"/>
      <c r="LO58" s="379">
        <v>0</v>
      </c>
      <c r="LP58" s="370"/>
      <c r="LQ58" s="130"/>
      <c r="LR58" s="271"/>
      <c r="LS58" s="271"/>
      <c r="LT58" s="271"/>
      <c r="LU58" s="71">
        <f t="shared" si="101"/>
        <v>29.700000000000003</v>
      </c>
      <c r="LV58" s="71">
        <f t="shared" si="57"/>
        <v>0</v>
      </c>
      <c r="LW58" s="71"/>
      <c r="LX58" s="71"/>
      <c r="LY58" s="71"/>
      <c r="LZ58" s="71"/>
      <c r="MA58" s="71">
        <f t="shared" si="58"/>
        <v>0</v>
      </c>
      <c r="MB58" s="71">
        <f t="shared" si="59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60"/>
        <v>0</v>
      </c>
      <c r="ML58" s="71">
        <f t="shared" si="61"/>
        <v>0</v>
      </c>
      <c r="MM58" s="371">
        <v>7.1999999999999993</v>
      </c>
      <c r="MN58" s="371"/>
      <c r="MO58" s="371">
        <v>4.8000000000000007</v>
      </c>
      <c r="MP58" s="371"/>
      <c r="MQ58" s="71">
        <f t="shared" si="62"/>
        <v>12</v>
      </c>
      <c r="MR58" s="71">
        <f t="shared" si="63"/>
        <v>0</v>
      </c>
      <c r="MS58" s="71"/>
      <c r="MT58" s="71"/>
      <c r="MU58" s="71">
        <f t="shared" si="64"/>
        <v>0</v>
      </c>
      <c r="MV58" s="71">
        <f t="shared" si="65"/>
        <v>0</v>
      </c>
      <c r="MW58" s="71"/>
      <c r="MX58" s="71"/>
      <c r="MY58" s="71">
        <f t="shared" si="66"/>
        <v>0</v>
      </c>
      <c r="MZ58" s="71">
        <f t="shared" si="67"/>
        <v>0</v>
      </c>
      <c r="NA58" s="305"/>
      <c r="NB58" s="344"/>
      <c r="NC58" s="71">
        <f t="shared" si="68"/>
        <v>0</v>
      </c>
      <c r="ND58" s="71">
        <f t="shared" si="69"/>
        <v>0</v>
      </c>
      <c r="NE58" s="305"/>
      <c r="NF58" s="305"/>
      <c r="NG58" s="305">
        <f t="shared" si="70"/>
        <v>0</v>
      </c>
      <c r="NH58" s="305">
        <f t="shared" si="71"/>
        <v>0</v>
      </c>
      <c r="NI58" s="305"/>
      <c r="NJ58" s="305"/>
      <c r="NK58" s="305">
        <f t="shared" si="72"/>
        <v>0</v>
      </c>
      <c r="NL58" s="305">
        <f t="shared" si="73"/>
        <v>0</v>
      </c>
      <c r="NM58" s="269"/>
      <c r="NN58" s="305"/>
      <c r="NO58" s="305">
        <f t="shared" si="74"/>
        <v>0</v>
      </c>
      <c r="NP58" s="305">
        <f t="shared" si="75"/>
        <v>0</v>
      </c>
      <c r="NQ58" s="316">
        <v>10.6</v>
      </c>
      <c r="NR58" s="316"/>
      <c r="NS58" s="367">
        <v>1</v>
      </c>
      <c r="NT58" s="367"/>
      <c r="NU58" s="367">
        <v>1.5</v>
      </c>
      <c r="NV58" s="367"/>
      <c r="NW58" s="367">
        <v>1.61</v>
      </c>
      <c r="NX58" s="367"/>
      <c r="NY58" s="367">
        <v>0.8</v>
      </c>
      <c r="NZ58" s="367"/>
      <c r="OA58" s="367">
        <v>0</v>
      </c>
      <c r="OB58" s="367"/>
      <c r="OC58" s="71">
        <f t="shared" si="76"/>
        <v>15.510000000000002</v>
      </c>
      <c r="OD58" s="71">
        <f t="shared" si="77"/>
        <v>0</v>
      </c>
      <c r="OE58" s="71">
        <v>11.3</v>
      </c>
      <c r="OF58" s="71"/>
      <c r="OG58" s="106">
        <v>0.2</v>
      </c>
      <c r="OH58" s="71"/>
      <c r="OI58" s="106">
        <v>2.5</v>
      </c>
      <c r="OJ58" s="71"/>
      <c r="OK58" s="71">
        <v>1</v>
      </c>
      <c r="OL58" s="71"/>
      <c r="OM58" s="71">
        <f t="shared" si="78"/>
        <v>15</v>
      </c>
      <c r="ON58" s="71">
        <f t="shared" si="79"/>
        <v>0</v>
      </c>
      <c r="OO58" s="372">
        <v>8.51</v>
      </c>
      <c r="OP58" s="367"/>
      <c r="OQ58" s="372">
        <v>2.4</v>
      </c>
      <c r="OR58" s="367"/>
      <c r="OS58" s="372">
        <v>2.62</v>
      </c>
      <c r="OT58" s="367"/>
      <c r="OU58" s="305">
        <f t="shared" si="102"/>
        <v>10.91</v>
      </c>
      <c r="OV58" s="305">
        <f t="shared" si="81"/>
        <v>0</v>
      </c>
      <c r="OW58" s="305"/>
      <c r="OX58" s="305"/>
      <c r="OY58" s="305">
        <f t="shared" si="97"/>
        <v>0</v>
      </c>
      <c r="OZ58" s="305">
        <f t="shared" si="98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4"/>
        <v>0</v>
      </c>
      <c r="J59" s="67">
        <f t="shared" si="85"/>
        <v>0</v>
      </c>
      <c r="K59" s="298"/>
      <c r="L59" s="298"/>
      <c r="M59" s="67"/>
      <c r="N59" s="67"/>
      <c r="O59" s="71"/>
      <c r="P59" s="67"/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9">
        <v>100</v>
      </c>
      <c r="AL59" s="350">
        <v>30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6"/>
        <v>100</v>
      </c>
      <c r="AV59" s="71">
        <f t="shared" si="87"/>
        <v>30</v>
      </c>
      <c r="AW59" s="67">
        <v>2</v>
      </c>
      <c r="AX59" s="67">
        <v>0.85</v>
      </c>
      <c r="AY59" s="321"/>
      <c r="AZ59" s="67"/>
      <c r="BA59" s="67"/>
      <c r="BB59" s="67"/>
      <c r="BC59" s="67">
        <f t="shared" si="88"/>
        <v>2</v>
      </c>
      <c r="BD59" s="67">
        <f t="shared" si="89"/>
        <v>0.85</v>
      </c>
      <c r="BE59" s="67">
        <v>38</v>
      </c>
      <c r="BF59" s="67">
        <v>5.4112</v>
      </c>
      <c r="BG59" s="364">
        <v>8</v>
      </c>
      <c r="BH59" s="365">
        <v>1.1392</v>
      </c>
      <c r="BI59" s="364"/>
      <c r="BJ59" s="365"/>
      <c r="BK59" s="269">
        <v>4</v>
      </c>
      <c r="BL59" s="67">
        <v>0.5696</v>
      </c>
      <c r="BM59" s="67"/>
      <c r="BN59" s="67"/>
      <c r="BO59" s="67"/>
      <c r="BP59" s="67"/>
      <c r="BQ59" s="67"/>
      <c r="BR59" s="67"/>
      <c r="BS59" s="298">
        <f t="shared" si="19"/>
        <v>50</v>
      </c>
      <c r="BT59" s="67">
        <f t="shared" si="20"/>
        <v>7.12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0"/>
        <v>0</v>
      </c>
      <c r="CD59" s="71">
        <f t="shared" si="90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0</v>
      </c>
      <c r="CN59" s="269">
        <v>0</v>
      </c>
      <c r="CO59" s="67">
        <f t="shared" si="21"/>
        <v>41.2</v>
      </c>
      <c r="CP59" s="67">
        <f t="shared" si="22"/>
        <v>13</v>
      </c>
      <c r="CQ59" s="301">
        <v>247.40625</v>
      </c>
      <c r="CR59" s="301"/>
      <c r="CS59" s="301"/>
      <c r="CT59" s="81"/>
      <c r="CU59" s="356">
        <v>18.556701030927837</v>
      </c>
      <c r="CV59" s="305"/>
      <c r="CW59" s="301">
        <v>63.814432989690722</v>
      </c>
      <c r="CX59" s="81"/>
      <c r="CY59" s="81"/>
      <c r="CZ59" s="81"/>
      <c r="DA59" s="313">
        <f t="shared" si="99"/>
        <v>329.77738402061857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41.103092783505197</v>
      </c>
      <c r="DL59" s="346">
        <v>13.701030927835101</v>
      </c>
      <c r="DM59" s="374">
        <f t="shared" si="27"/>
        <v>41.103092783505197</v>
      </c>
      <c r="DN59" s="374">
        <f t="shared" si="27"/>
        <v>13.701030927835101</v>
      </c>
      <c r="DO59" s="346">
        <v>39.869999999999997</v>
      </c>
      <c r="DP59" s="346">
        <v>13.29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8"/>
        <v>0</v>
      </c>
      <c r="ED59" s="67">
        <f t="shared" si="28"/>
        <v>0</v>
      </c>
      <c r="EE59" s="71"/>
      <c r="EF59" s="71"/>
      <c r="EG59" s="71">
        <v>41.24</v>
      </c>
      <c r="EH59" s="322">
        <v>10.31</v>
      </c>
      <c r="EI59" s="87">
        <v>257.73</v>
      </c>
      <c r="EJ59" s="87">
        <v>64.432500000000005</v>
      </c>
      <c r="EK59" s="74">
        <v>113.4</v>
      </c>
      <c r="EL59" s="87">
        <v>28.35</v>
      </c>
      <c r="EM59" s="314"/>
      <c r="EN59" s="314"/>
      <c r="EO59" s="314"/>
      <c r="EP59" s="314"/>
      <c r="EQ59" s="67">
        <f t="shared" si="29"/>
        <v>412.37</v>
      </c>
      <c r="ER59" s="67">
        <f t="shared" si="100"/>
        <v>103.0925</v>
      </c>
      <c r="ES59" s="305"/>
      <c r="ET59" s="305"/>
      <c r="EU59" s="88"/>
      <c r="EV59" s="88"/>
      <c r="EW59" s="71">
        <f t="shared" si="31"/>
        <v>0</v>
      </c>
      <c r="EX59" s="71">
        <f t="shared" si="32"/>
        <v>0</v>
      </c>
      <c r="EY59" s="67"/>
      <c r="EZ59" s="67"/>
      <c r="FA59" s="354">
        <v>45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3"/>
        <v>0</v>
      </c>
      <c r="FR59" s="67">
        <f t="shared" si="34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5"/>
        <v>0</v>
      </c>
      <c r="GH59" s="67">
        <f t="shared" si="36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1"/>
        <v>0</v>
      </c>
      <c r="HJ59" s="71">
        <f t="shared" si="92"/>
        <v>0</v>
      </c>
      <c r="HK59" s="67"/>
      <c r="HL59" s="67"/>
      <c r="HM59" s="67"/>
      <c r="HN59" s="87"/>
      <c r="HO59" s="67">
        <f t="shared" si="37"/>
        <v>0</v>
      </c>
      <c r="HP59" s="67">
        <f t="shared" si="38"/>
        <v>0</v>
      </c>
      <c r="HQ59" s="298">
        <v>400</v>
      </c>
      <c r="HR59" s="67"/>
      <c r="HS59" s="298">
        <v>400</v>
      </c>
      <c r="HT59" s="67"/>
      <c r="HU59" s="67">
        <f t="shared" si="39"/>
        <v>400</v>
      </c>
      <c r="HV59" s="67">
        <f t="shared" si="40"/>
        <v>0</v>
      </c>
      <c r="HW59" s="67"/>
      <c r="HX59" s="67"/>
      <c r="HY59" s="316"/>
      <c r="HZ59" s="316"/>
      <c r="IA59" s="89"/>
      <c r="IB59" s="87"/>
      <c r="IC59" s="305">
        <v>6.8</v>
      </c>
      <c r="ID59" s="269">
        <v>1.7</v>
      </c>
      <c r="IE59" s="89"/>
      <c r="IF59" s="89"/>
      <c r="IG59" s="67">
        <f t="shared" si="41"/>
        <v>6.8</v>
      </c>
      <c r="IH59" s="67">
        <f t="shared" si="42"/>
        <v>1.7</v>
      </c>
      <c r="II59" s="67">
        <v>125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3"/>
        <v>125</v>
      </c>
      <c r="IV59" s="67">
        <f t="shared" si="94"/>
        <v>0</v>
      </c>
      <c r="IW59" s="67"/>
      <c r="IX59" s="67"/>
      <c r="IY59" s="67"/>
      <c r="IZ59" s="67"/>
      <c r="JA59" s="67">
        <v>10.31</v>
      </c>
      <c r="JB59" s="67"/>
      <c r="JC59" s="67">
        <v>0</v>
      </c>
      <c r="JD59" s="67"/>
      <c r="JE59" s="347">
        <v>5.15</v>
      </c>
      <c r="JF59" s="347"/>
      <c r="JG59" s="67">
        <f t="shared" si="43"/>
        <v>15.46</v>
      </c>
      <c r="JH59" s="67">
        <f t="shared" si="44"/>
        <v>0</v>
      </c>
      <c r="JI59" s="269">
        <v>0</v>
      </c>
      <c r="JJ59" s="269">
        <v>0</v>
      </c>
      <c r="JK59" s="378">
        <v>0</v>
      </c>
      <c r="JL59" s="269">
        <v>1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2"/>
        <v>0</v>
      </c>
      <c r="JX59" s="67">
        <f t="shared" si="83"/>
        <v>1</v>
      </c>
      <c r="JY59" s="67"/>
      <c r="JZ59" s="67"/>
      <c r="KA59" s="67"/>
      <c r="KB59" s="67"/>
      <c r="KC59" s="67">
        <f t="shared" si="45"/>
        <v>0</v>
      </c>
      <c r="KD59" s="67">
        <f t="shared" si="46"/>
        <v>0</v>
      </c>
      <c r="KE59" s="71"/>
      <c r="KF59" s="71"/>
      <c r="KG59" s="71"/>
      <c r="KH59" s="71"/>
      <c r="KI59" s="71">
        <f t="shared" si="95"/>
        <v>0</v>
      </c>
      <c r="KJ59" s="71">
        <f t="shared" si="96"/>
        <v>0</v>
      </c>
      <c r="KK59" s="71"/>
      <c r="KL59" s="71"/>
      <c r="KM59" s="71"/>
      <c r="KN59" s="71"/>
      <c r="KO59" s="71">
        <f t="shared" si="47"/>
        <v>0</v>
      </c>
      <c r="KP59" s="71">
        <f t="shared" si="47"/>
        <v>0</v>
      </c>
      <c r="KQ59" s="298"/>
      <c r="KR59" s="71"/>
      <c r="KS59" s="71"/>
      <c r="KT59" s="71"/>
      <c r="KU59" s="106">
        <f t="shared" si="48"/>
        <v>0</v>
      </c>
      <c r="KV59" s="106">
        <f t="shared" si="49"/>
        <v>0</v>
      </c>
      <c r="KW59" s="71"/>
      <c r="KX59" s="71"/>
      <c r="KY59" s="71">
        <f t="shared" si="50"/>
        <v>0</v>
      </c>
      <c r="KZ59" s="71">
        <f t="shared" si="51"/>
        <v>0</v>
      </c>
      <c r="LA59" s="71"/>
      <c r="LB59" s="71"/>
      <c r="LC59" s="71"/>
      <c r="LD59" s="71"/>
      <c r="LE59" s="71">
        <f t="shared" si="52"/>
        <v>0</v>
      </c>
      <c r="LF59" s="71">
        <f t="shared" si="53"/>
        <v>0</v>
      </c>
      <c r="LG59" s="71"/>
      <c r="LH59" s="71"/>
      <c r="LI59" s="71">
        <f t="shared" si="54"/>
        <v>0</v>
      </c>
      <c r="LJ59" s="71">
        <f t="shared" si="55"/>
        <v>0</v>
      </c>
      <c r="LK59" s="312">
        <v>15.99</v>
      </c>
      <c r="LL59" s="378"/>
      <c r="LM59" s="379">
        <v>13.71</v>
      </c>
      <c r="LN59" s="380"/>
      <c r="LO59" s="379">
        <v>0</v>
      </c>
      <c r="LP59" s="370"/>
      <c r="LQ59" s="130"/>
      <c r="LR59" s="271"/>
      <c r="LS59" s="271"/>
      <c r="LT59" s="271"/>
      <c r="LU59" s="71">
        <f t="shared" si="101"/>
        <v>29.700000000000003</v>
      </c>
      <c r="LV59" s="71">
        <f t="shared" si="57"/>
        <v>0</v>
      </c>
      <c r="LW59" s="71"/>
      <c r="LX59" s="71"/>
      <c r="LY59" s="71"/>
      <c r="LZ59" s="71"/>
      <c r="MA59" s="71">
        <f t="shared" si="58"/>
        <v>0</v>
      </c>
      <c r="MB59" s="71">
        <f t="shared" si="59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60"/>
        <v>0</v>
      </c>
      <c r="ML59" s="71">
        <f t="shared" si="61"/>
        <v>0</v>
      </c>
      <c r="MM59" s="371">
        <v>6.7358639999999985</v>
      </c>
      <c r="MN59" s="371"/>
      <c r="MO59" s="371">
        <v>4.4905759999999999</v>
      </c>
      <c r="MP59" s="371"/>
      <c r="MQ59" s="71">
        <f t="shared" si="62"/>
        <v>11.226439999999998</v>
      </c>
      <c r="MR59" s="71">
        <f t="shared" si="63"/>
        <v>0</v>
      </c>
      <c r="MS59" s="71"/>
      <c r="MT59" s="71"/>
      <c r="MU59" s="71">
        <f t="shared" si="64"/>
        <v>0</v>
      </c>
      <c r="MV59" s="71">
        <f t="shared" si="65"/>
        <v>0</v>
      </c>
      <c r="MW59" s="71"/>
      <c r="MX59" s="71"/>
      <c r="MY59" s="71">
        <f t="shared" si="66"/>
        <v>0</v>
      </c>
      <c r="MZ59" s="71">
        <f t="shared" si="67"/>
        <v>0</v>
      </c>
      <c r="NA59" s="305"/>
      <c r="NB59" s="344"/>
      <c r="NC59" s="71">
        <f t="shared" si="68"/>
        <v>0</v>
      </c>
      <c r="ND59" s="71">
        <f t="shared" si="69"/>
        <v>0</v>
      </c>
      <c r="NE59" s="305"/>
      <c r="NF59" s="305"/>
      <c r="NG59" s="305">
        <f t="shared" si="70"/>
        <v>0</v>
      </c>
      <c r="NH59" s="305">
        <f t="shared" si="71"/>
        <v>0</v>
      </c>
      <c r="NI59" s="305"/>
      <c r="NJ59" s="305"/>
      <c r="NK59" s="305">
        <f t="shared" si="72"/>
        <v>0</v>
      </c>
      <c r="NL59" s="305">
        <f t="shared" si="73"/>
        <v>0</v>
      </c>
      <c r="NM59" s="269"/>
      <c r="NN59" s="305"/>
      <c r="NO59" s="305">
        <f t="shared" si="74"/>
        <v>0</v>
      </c>
      <c r="NP59" s="305">
        <f t="shared" si="75"/>
        <v>0</v>
      </c>
      <c r="NQ59" s="316">
        <v>10.6</v>
      </c>
      <c r="NR59" s="316"/>
      <c r="NS59" s="367">
        <v>1</v>
      </c>
      <c r="NT59" s="367"/>
      <c r="NU59" s="367">
        <v>1.5</v>
      </c>
      <c r="NV59" s="367"/>
      <c r="NW59" s="367">
        <v>2.4</v>
      </c>
      <c r="NX59" s="367"/>
      <c r="NY59" s="367">
        <v>1.2</v>
      </c>
      <c r="NZ59" s="367"/>
      <c r="OA59" s="367">
        <v>0</v>
      </c>
      <c r="OB59" s="367"/>
      <c r="OC59" s="71">
        <f t="shared" si="76"/>
        <v>16.7</v>
      </c>
      <c r="OD59" s="71">
        <f t="shared" si="77"/>
        <v>0</v>
      </c>
      <c r="OE59" s="71">
        <v>11.3</v>
      </c>
      <c r="OF59" s="71"/>
      <c r="OG59" s="106">
        <v>0</v>
      </c>
      <c r="OH59" s="71"/>
      <c r="OI59" s="106">
        <v>1.32</v>
      </c>
      <c r="OJ59" s="71"/>
      <c r="OK59" s="71">
        <v>0</v>
      </c>
      <c r="OL59" s="71"/>
      <c r="OM59" s="71">
        <f t="shared" si="78"/>
        <v>12.620000000000001</v>
      </c>
      <c r="ON59" s="71">
        <f t="shared" si="79"/>
        <v>0</v>
      </c>
      <c r="OO59" s="372">
        <v>9.74</v>
      </c>
      <c r="OP59" s="367"/>
      <c r="OQ59" s="372">
        <v>2.75</v>
      </c>
      <c r="OR59" s="367"/>
      <c r="OS59" s="372">
        <v>3</v>
      </c>
      <c r="OT59" s="367"/>
      <c r="OU59" s="305">
        <f t="shared" si="102"/>
        <v>12.49</v>
      </c>
      <c r="OV59" s="305">
        <f t="shared" si="81"/>
        <v>0</v>
      </c>
      <c r="OW59" s="305"/>
      <c r="OX59" s="305"/>
      <c r="OY59" s="305">
        <f t="shared" si="97"/>
        <v>0</v>
      </c>
      <c r="OZ59" s="305">
        <f t="shared" si="98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4"/>
        <v>0</v>
      </c>
      <c r="J60" s="67">
        <f t="shared" si="85"/>
        <v>0</v>
      </c>
      <c r="K60" s="298"/>
      <c r="L60" s="298"/>
      <c r="M60" s="67"/>
      <c r="N60" s="67"/>
      <c r="O60" s="71"/>
      <c r="P60" s="67"/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9">
        <v>100</v>
      </c>
      <c r="AL60" s="350">
        <v>30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6"/>
        <v>100</v>
      </c>
      <c r="AV60" s="71">
        <f t="shared" si="87"/>
        <v>30</v>
      </c>
      <c r="AW60" s="67">
        <v>2</v>
      </c>
      <c r="AX60" s="67">
        <v>0.85</v>
      </c>
      <c r="AY60" s="321"/>
      <c r="AZ60" s="67"/>
      <c r="BA60" s="67"/>
      <c r="BB60" s="67"/>
      <c r="BC60" s="67">
        <f t="shared" si="88"/>
        <v>2</v>
      </c>
      <c r="BD60" s="67">
        <f t="shared" si="89"/>
        <v>0.85</v>
      </c>
      <c r="BE60" s="67">
        <v>38</v>
      </c>
      <c r="BF60" s="67">
        <v>5.4112</v>
      </c>
      <c r="BG60" s="364">
        <v>8</v>
      </c>
      <c r="BH60" s="365">
        <v>1.1392</v>
      </c>
      <c r="BI60" s="364"/>
      <c r="BJ60" s="365"/>
      <c r="BK60" s="269">
        <v>4</v>
      </c>
      <c r="BL60" s="67">
        <v>0.5696</v>
      </c>
      <c r="BM60" s="67"/>
      <c r="BN60" s="67"/>
      <c r="BO60" s="67"/>
      <c r="BP60" s="67"/>
      <c r="BQ60" s="67"/>
      <c r="BR60" s="67"/>
      <c r="BS60" s="298">
        <f t="shared" si="19"/>
        <v>50</v>
      </c>
      <c r="BT60" s="67">
        <f t="shared" si="20"/>
        <v>7.12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0"/>
        <v>0</v>
      </c>
      <c r="CD60" s="71">
        <f t="shared" si="90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0</v>
      </c>
      <c r="CN60" s="269">
        <v>0</v>
      </c>
      <c r="CO60" s="67">
        <f t="shared" si="21"/>
        <v>41.2</v>
      </c>
      <c r="CP60" s="67">
        <f t="shared" si="22"/>
        <v>13</v>
      </c>
      <c r="CQ60" s="301">
        <v>247.40625</v>
      </c>
      <c r="CR60" s="301"/>
      <c r="CS60" s="301"/>
      <c r="CT60" s="81"/>
      <c r="CU60" s="356">
        <v>18.556701030927837</v>
      </c>
      <c r="CV60" s="305"/>
      <c r="CW60" s="301">
        <v>63.814432989690722</v>
      </c>
      <c r="CX60" s="81"/>
      <c r="CY60" s="81"/>
      <c r="CZ60" s="81"/>
      <c r="DA60" s="313">
        <f t="shared" si="99"/>
        <v>329.77738402061857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41.103092783505197</v>
      </c>
      <c r="DL60" s="346">
        <v>13.701030927835101</v>
      </c>
      <c r="DM60" s="374">
        <f t="shared" si="27"/>
        <v>41.103092783505197</v>
      </c>
      <c r="DN60" s="374">
        <f t="shared" si="27"/>
        <v>13.701030927835101</v>
      </c>
      <c r="DO60" s="346">
        <v>39.869999999999997</v>
      </c>
      <c r="DP60" s="346">
        <v>13.29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8"/>
        <v>0</v>
      </c>
      <c r="ED60" s="67">
        <f t="shared" si="28"/>
        <v>0</v>
      </c>
      <c r="EE60" s="71"/>
      <c r="EF60" s="71"/>
      <c r="EG60" s="71">
        <v>41.24</v>
      </c>
      <c r="EH60" s="322">
        <v>10.31</v>
      </c>
      <c r="EI60" s="87">
        <v>257.73</v>
      </c>
      <c r="EJ60" s="87">
        <v>64.432500000000005</v>
      </c>
      <c r="EK60" s="74">
        <v>113.4</v>
      </c>
      <c r="EL60" s="87">
        <v>28.35</v>
      </c>
      <c r="EM60" s="314"/>
      <c r="EN60" s="314"/>
      <c r="EO60" s="314"/>
      <c r="EP60" s="314"/>
      <c r="EQ60" s="67">
        <f t="shared" si="29"/>
        <v>412.37</v>
      </c>
      <c r="ER60" s="67">
        <f t="shared" si="100"/>
        <v>103.0925</v>
      </c>
      <c r="ES60" s="305"/>
      <c r="ET60" s="305"/>
      <c r="EU60" s="88"/>
      <c r="EV60" s="88"/>
      <c r="EW60" s="71">
        <f t="shared" si="31"/>
        <v>0</v>
      </c>
      <c r="EX60" s="71">
        <f t="shared" si="32"/>
        <v>0</v>
      </c>
      <c r="EY60" s="67"/>
      <c r="EZ60" s="67"/>
      <c r="FA60" s="354">
        <v>45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3"/>
        <v>0</v>
      </c>
      <c r="FR60" s="67">
        <f t="shared" si="34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5"/>
        <v>0</v>
      </c>
      <c r="GH60" s="67">
        <f t="shared" si="36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1"/>
        <v>0</v>
      </c>
      <c r="HJ60" s="71">
        <f t="shared" si="92"/>
        <v>0</v>
      </c>
      <c r="HK60" s="67"/>
      <c r="HL60" s="67"/>
      <c r="HM60" s="67"/>
      <c r="HN60" s="87"/>
      <c r="HO60" s="67">
        <f t="shared" si="37"/>
        <v>0</v>
      </c>
      <c r="HP60" s="67">
        <f t="shared" si="38"/>
        <v>0</v>
      </c>
      <c r="HQ60" s="298">
        <v>400</v>
      </c>
      <c r="HR60" s="67"/>
      <c r="HS60" s="298">
        <v>400</v>
      </c>
      <c r="HT60" s="67"/>
      <c r="HU60" s="67">
        <f t="shared" si="39"/>
        <v>400</v>
      </c>
      <c r="HV60" s="67">
        <f t="shared" si="40"/>
        <v>0</v>
      </c>
      <c r="HW60" s="67"/>
      <c r="HX60" s="67"/>
      <c r="HY60" s="316"/>
      <c r="HZ60" s="316"/>
      <c r="IA60" s="89"/>
      <c r="IB60" s="87"/>
      <c r="IC60" s="305">
        <v>6.8</v>
      </c>
      <c r="ID60" s="269">
        <v>1.7</v>
      </c>
      <c r="IE60" s="89"/>
      <c r="IF60" s="89"/>
      <c r="IG60" s="67">
        <f t="shared" si="41"/>
        <v>6.8</v>
      </c>
      <c r="IH60" s="67">
        <f t="shared" si="42"/>
        <v>1.7</v>
      </c>
      <c r="II60" s="67">
        <v>125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3"/>
        <v>125</v>
      </c>
      <c r="IV60" s="67">
        <f t="shared" si="94"/>
        <v>0</v>
      </c>
      <c r="IW60" s="67"/>
      <c r="IX60" s="67"/>
      <c r="IY60" s="67"/>
      <c r="IZ60" s="67"/>
      <c r="JA60" s="67">
        <v>10.31</v>
      </c>
      <c r="JB60" s="67"/>
      <c r="JC60" s="67">
        <v>0</v>
      </c>
      <c r="JD60" s="67"/>
      <c r="JE60" s="347">
        <v>5.15</v>
      </c>
      <c r="JF60" s="347"/>
      <c r="JG60" s="67">
        <f t="shared" si="43"/>
        <v>15.46</v>
      </c>
      <c r="JH60" s="67">
        <f t="shared" si="44"/>
        <v>0</v>
      </c>
      <c r="JI60" s="269">
        <v>0</v>
      </c>
      <c r="JJ60" s="269">
        <v>0</v>
      </c>
      <c r="JK60" s="378">
        <v>0</v>
      </c>
      <c r="JL60" s="269">
        <v>1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2"/>
        <v>0</v>
      </c>
      <c r="JX60" s="67">
        <f t="shared" si="83"/>
        <v>1</v>
      </c>
      <c r="JY60" s="67"/>
      <c r="JZ60" s="67"/>
      <c r="KA60" s="67"/>
      <c r="KB60" s="67"/>
      <c r="KC60" s="67">
        <f t="shared" si="45"/>
        <v>0</v>
      </c>
      <c r="KD60" s="67">
        <f t="shared" si="46"/>
        <v>0</v>
      </c>
      <c r="KE60" s="71"/>
      <c r="KF60" s="71"/>
      <c r="KG60" s="71"/>
      <c r="KH60" s="71"/>
      <c r="KI60" s="71">
        <f t="shared" si="95"/>
        <v>0</v>
      </c>
      <c r="KJ60" s="71">
        <f t="shared" si="96"/>
        <v>0</v>
      </c>
      <c r="KK60" s="71"/>
      <c r="KL60" s="71"/>
      <c r="KM60" s="71"/>
      <c r="KN60" s="71"/>
      <c r="KO60" s="71">
        <f t="shared" si="47"/>
        <v>0</v>
      </c>
      <c r="KP60" s="71">
        <f t="shared" si="47"/>
        <v>0</v>
      </c>
      <c r="KQ60" s="298"/>
      <c r="KR60" s="71"/>
      <c r="KS60" s="71"/>
      <c r="KT60" s="71"/>
      <c r="KU60" s="106">
        <f t="shared" si="48"/>
        <v>0</v>
      </c>
      <c r="KV60" s="106">
        <f t="shared" si="49"/>
        <v>0</v>
      </c>
      <c r="KW60" s="71"/>
      <c r="KX60" s="71"/>
      <c r="KY60" s="71">
        <f t="shared" si="50"/>
        <v>0</v>
      </c>
      <c r="KZ60" s="71">
        <f t="shared" si="51"/>
        <v>0</v>
      </c>
      <c r="LA60" s="71"/>
      <c r="LB60" s="71"/>
      <c r="LC60" s="71"/>
      <c r="LD60" s="71"/>
      <c r="LE60" s="71">
        <f t="shared" si="52"/>
        <v>0</v>
      </c>
      <c r="LF60" s="71">
        <f t="shared" si="53"/>
        <v>0</v>
      </c>
      <c r="LG60" s="71"/>
      <c r="LH60" s="71"/>
      <c r="LI60" s="71">
        <f t="shared" si="54"/>
        <v>0</v>
      </c>
      <c r="LJ60" s="71">
        <f t="shared" si="55"/>
        <v>0</v>
      </c>
      <c r="LK60" s="312">
        <v>15.99</v>
      </c>
      <c r="LL60" s="378"/>
      <c r="LM60" s="379">
        <v>13.71</v>
      </c>
      <c r="LN60" s="380"/>
      <c r="LO60" s="379">
        <v>0</v>
      </c>
      <c r="LP60" s="370"/>
      <c r="LQ60" s="130"/>
      <c r="LR60" s="271"/>
      <c r="LS60" s="271"/>
      <c r="LT60" s="271"/>
      <c r="LU60" s="71">
        <f t="shared" si="101"/>
        <v>29.700000000000003</v>
      </c>
      <c r="LV60" s="71">
        <f t="shared" si="57"/>
        <v>0</v>
      </c>
      <c r="LW60" s="71"/>
      <c r="LX60" s="71"/>
      <c r="LY60" s="71"/>
      <c r="LZ60" s="71"/>
      <c r="MA60" s="71">
        <f t="shared" si="58"/>
        <v>0</v>
      </c>
      <c r="MB60" s="71">
        <f t="shared" si="59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60"/>
        <v>0</v>
      </c>
      <c r="ML60" s="71">
        <f t="shared" si="61"/>
        <v>0</v>
      </c>
      <c r="MM60" s="371">
        <v>6.5253359999999985</v>
      </c>
      <c r="MN60" s="371"/>
      <c r="MO60" s="371">
        <v>4.3502239999999999</v>
      </c>
      <c r="MP60" s="371"/>
      <c r="MQ60" s="71">
        <f t="shared" si="62"/>
        <v>10.875559999999998</v>
      </c>
      <c r="MR60" s="71">
        <f t="shared" si="63"/>
        <v>0</v>
      </c>
      <c r="MS60" s="71"/>
      <c r="MT60" s="71"/>
      <c r="MU60" s="71">
        <f t="shared" si="64"/>
        <v>0</v>
      </c>
      <c r="MV60" s="71">
        <f t="shared" si="65"/>
        <v>0</v>
      </c>
      <c r="MW60" s="71"/>
      <c r="MX60" s="71"/>
      <c r="MY60" s="71">
        <f t="shared" si="66"/>
        <v>0</v>
      </c>
      <c r="MZ60" s="71">
        <f t="shared" si="67"/>
        <v>0</v>
      </c>
      <c r="NA60" s="305"/>
      <c r="NB60" s="344"/>
      <c r="NC60" s="71">
        <f t="shared" si="68"/>
        <v>0</v>
      </c>
      <c r="ND60" s="71">
        <f t="shared" si="69"/>
        <v>0</v>
      </c>
      <c r="NE60" s="305"/>
      <c r="NF60" s="305"/>
      <c r="NG60" s="305">
        <f t="shared" si="70"/>
        <v>0</v>
      </c>
      <c r="NH60" s="305">
        <f t="shared" si="71"/>
        <v>0</v>
      </c>
      <c r="NI60" s="305"/>
      <c r="NJ60" s="305"/>
      <c r="NK60" s="305">
        <f t="shared" si="72"/>
        <v>0</v>
      </c>
      <c r="NL60" s="305">
        <f t="shared" si="73"/>
        <v>0</v>
      </c>
      <c r="NM60" s="269"/>
      <c r="NN60" s="305"/>
      <c r="NO60" s="305">
        <f t="shared" si="74"/>
        <v>0</v>
      </c>
      <c r="NP60" s="305">
        <f t="shared" si="75"/>
        <v>0</v>
      </c>
      <c r="NQ60" s="316">
        <v>10.6</v>
      </c>
      <c r="NR60" s="316"/>
      <c r="NS60" s="367">
        <v>1</v>
      </c>
      <c r="NT60" s="367"/>
      <c r="NU60" s="367">
        <v>1.5</v>
      </c>
      <c r="NV60" s="367"/>
      <c r="NW60" s="367">
        <v>2.2000000000000002</v>
      </c>
      <c r="NX60" s="367"/>
      <c r="NY60" s="367">
        <v>1.1000000000000001</v>
      </c>
      <c r="NZ60" s="367"/>
      <c r="OA60" s="367">
        <v>0</v>
      </c>
      <c r="OB60" s="367"/>
      <c r="OC60" s="71">
        <f t="shared" si="76"/>
        <v>16.400000000000002</v>
      </c>
      <c r="OD60" s="71">
        <f t="shared" si="77"/>
        <v>0</v>
      </c>
      <c r="OE60" s="71">
        <v>11.3</v>
      </c>
      <c r="OF60" s="71"/>
      <c r="OG60" s="106">
        <v>0</v>
      </c>
      <c r="OH60" s="71"/>
      <c r="OI60" s="106">
        <v>1.44</v>
      </c>
      <c r="OJ60" s="71"/>
      <c r="OK60" s="71">
        <v>0</v>
      </c>
      <c r="OL60" s="71"/>
      <c r="OM60" s="71">
        <f t="shared" si="78"/>
        <v>12.74</v>
      </c>
      <c r="ON60" s="71">
        <f t="shared" si="79"/>
        <v>0</v>
      </c>
      <c r="OO60" s="372">
        <v>9.74</v>
      </c>
      <c r="OP60" s="367"/>
      <c r="OQ60" s="372">
        <v>2.75</v>
      </c>
      <c r="OR60" s="367"/>
      <c r="OS60" s="372">
        <v>3</v>
      </c>
      <c r="OT60" s="367"/>
      <c r="OU60" s="305">
        <f t="shared" si="102"/>
        <v>12.49</v>
      </c>
      <c r="OV60" s="305">
        <f t="shared" si="81"/>
        <v>0</v>
      </c>
      <c r="OW60" s="305"/>
      <c r="OX60" s="305"/>
      <c r="OY60" s="305">
        <f t="shared" si="97"/>
        <v>0</v>
      </c>
      <c r="OZ60" s="305">
        <f t="shared" si="98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4"/>
        <v>0</v>
      </c>
      <c r="J61" s="67">
        <f t="shared" si="85"/>
        <v>0</v>
      </c>
      <c r="K61" s="298"/>
      <c r="L61" s="298"/>
      <c r="M61" s="67"/>
      <c r="N61" s="67"/>
      <c r="O61" s="71"/>
      <c r="P61" s="67"/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9">
        <v>100</v>
      </c>
      <c r="AL61" s="350">
        <v>30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6"/>
        <v>100</v>
      </c>
      <c r="AV61" s="71">
        <f t="shared" si="87"/>
        <v>30</v>
      </c>
      <c r="AW61" s="67">
        <v>2</v>
      </c>
      <c r="AX61" s="67">
        <v>0.85</v>
      </c>
      <c r="AY61" s="321"/>
      <c r="AZ61" s="67"/>
      <c r="BA61" s="67"/>
      <c r="BB61" s="67"/>
      <c r="BC61" s="67">
        <f t="shared" si="88"/>
        <v>2</v>
      </c>
      <c r="BD61" s="67">
        <f t="shared" si="89"/>
        <v>0.85</v>
      </c>
      <c r="BE61" s="67">
        <v>38</v>
      </c>
      <c r="BF61" s="67">
        <v>5.4112</v>
      </c>
      <c r="BG61" s="364">
        <v>8</v>
      </c>
      <c r="BH61" s="365">
        <v>1.1392</v>
      </c>
      <c r="BI61" s="364"/>
      <c r="BJ61" s="365"/>
      <c r="BK61" s="269">
        <v>4</v>
      </c>
      <c r="BL61" s="67">
        <v>0.5696</v>
      </c>
      <c r="BM61" s="67"/>
      <c r="BN61" s="67"/>
      <c r="BO61" s="67"/>
      <c r="BP61" s="67"/>
      <c r="BQ61" s="67"/>
      <c r="BR61" s="67"/>
      <c r="BS61" s="298">
        <f t="shared" si="19"/>
        <v>50</v>
      </c>
      <c r="BT61" s="67">
        <f t="shared" si="20"/>
        <v>7.12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0"/>
        <v>0</v>
      </c>
      <c r="CD61" s="71">
        <f t="shared" si="90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0</v>
      </c>
      <c r="CN61" s="269">
        <v>0</v>
      </c>
      <c r="CO61" s="67">
        <f t="shared" si="21"/>
        <v>41.2</v>
      </c>
      <c r="CP61" s="67">
        <f t="shared" si="22"/>
        <v>13</v>
      </c>
      <c r="CQ61" s="301">
        <v>247.40625</v>
      </c>
      <c r="CR61" s="301"/>
      <c r="CS61" s="301"/>
      <c r="CT61" s="81"/>
      <c r="CU61" s="356">
        <v>18.556701030927837</v>
      </c>
      <c r="CV61" s="305"/>
      <c r="CW61" s="301">
        <v>63.814432989690722</v>
      </c>
      <c r="CX61" s="81"/>
      <c r="CY61" s="81"/>
      <c r="CZ61" s="81"/>
      <c r="DA61" s="313">
        <f t="shared" si="99"/>
        <v>329.77738402061857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41.103092783505197</v>
      </c>
      <c r="DL61" s="346">
        <v>13.701030927835101</v>
      </c>
      <c r="DM61" s="374">
        <f t="shared" si="27"/>
        <v>41.103092783505197</v>
      </c>
      <c r="DN61" s="374">
        <f t="shared" si="27"/>
        <v>13.701030927835101</v>
      </c>
      <c r="DO61" s="346">
        <v>39.869999999999997</v>
      </c>
      <c r="DP61" s="346">
        <v>13.29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8"/>
        <v>0</v>
      </c>
      <c r="ED61" s="67">
        <f t="shared" si="28"/>
        <v>0</v>
      </c>
      <c r="EE61" s="71"/>
      <c r="EF61" s="71"/>
      <c r="EG61" s="71">
        <v>41.24</v>
      </c>
      <c r="EH61" s="322">
        <v>10.31</v>
      </c>
      <c r="EI61" s="87">
        <v>257.73</v>
      </c>
      <c r="EJ61" s="87">
        <v>64.432500000000005</v>
      </c>
      <c r="EK61" s="74">
        <v>113.4</v>
      </c>
      <c r="EL61" s="87">
        <v>28.35</v>
      </c>
      <c r="EM61" s="314"/>
      <c r="EN61" s="314"/>
      <c r="EO61" s="314"/>
      <c r="EP61" s="314"/>
      <c r="EQ61" s="67">
        <f t="shared" si="29"/>
        <v>412.37</v>
      </c>
      <c r="ER61" s="67">
        <f t="shared" si="100"/>
        <v>103.0925</v>
      </c>
      <c r="ES61" s="305"/>
      <c r="ET61" s="305"/>
      <c r="EU61" s="88"/>
      <c r="EV61" s="88"/>
      <c r="EW61" s="71">
        <f t="shared" si="31"/>
        <v>0</v>
      </c>
      <c r="EX61" s="71">
        <f t="shared" si="32"/>
        <v>0</v>
      </c>
      <c r="EY61" s="67"/>
      <c r="EZ61" s="67"/>
      <c r="FA61" s="354">
        <v>45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3"/>
        <v>0</v>
      </c>
      <c r="FR61" s="67">
        <f t="shared" si="34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5"/>
        <v>0</v>
      </c>
      <c r="GH61" s="67">
        <f t="shared" si="36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1"/>
        <v>0</v>
      </c>
      <c r="HJ61" s="71">
        <f t="shared" si="92"/>
        <v>0</v>
      </c>
      <c r="HK61" s="67"/>
      <c r="HL61" s="67"/>
      <c r="HM61" s="67"/>
      <c r="HN61" s="87"/>
      <c r="HO61" s="67">
        <f t="shared" si="37"/>
        <v>0</v>
      </c>
      <c r="HP61" s="67">
        <f t="shared" si="38"/>
        <v>0</v>
      </c>
      <c r="HQ61" s="298">
        <v>400</v>
      </c>
      <c r="HR61" s="67"/>
      <c r="HS61" s="298">
        <v>400</v>
      </c>
      <c r="HT61" s="67"/>
      <c r="HU61" s="67">
        <f t="shared" si="39"/>
        <v>400</v>
      </c>
      <c r="HV61" s="67">
        <f t="shared" si="40"/>
        <v>0</v>
      </c>
      <c r="HW61" s="67"/>
      <c r="HX61" s="67"/>
      <c r="HY61" s="316"/>
      <c r="HZ61" s="316"/>
      <c r="IA61" s="89"/>
      <c r="IB61" s="87"/>
      <c r="IC61" s="305">
        <v>6.8</v>
      </c>
      <c r="ID61" s="269">
        <v>1.7</v>
      </c>
      <c r="IE61" s="89"/>
      <c r="IF61" s="89"/>
      <c r="IG61" s="67">
        <f t="shared" si="41"/>
        <v>6.8</v>
      </c>
      <c r="IH61" s="67">
        <f t="shared" si="42"/>
        <v>1.7</v>
      </c>
      <c r="II61" s="67">
        <v>125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3"/>
        <v>125</v>
      </c>
      <c r="IV61" s="67">
        <f t="shared" si="94"/>
        <v>0</v>
      </c>
      <c r="IW61" s="67"/>
      <c r="IX61" s="67"/>
      <c r="IY61" s="67"/>
      <c r="IZ61" s="67"/>
      <c r="JA61" s="67">
        <v>10.31</v>
      </c>
      <c r="JB61" s="67"/>
      <c r="JC61" s="67">
        <v>0</v>
      </c>
      <c r="JD61" s="67"/>
      <c r="JE61" s="347">
        <v>5.15</v>
      </c>
      <c r="JF61" s="347"/>
      <c r="JG61" s="67">
        <f t="shared" si="43"/>
        <v>15.46</v>
      </c>
      <c r="JH61" s="67">
        <f t="shared" si="44"/>
        <v>0</v>
      </c>
      <c r="JI61" s="269">
        <v>0</v>
      </c>
      <c r="JJ61" s="269">
        <v>0</v>
      </c>
      <c r="JK61" s="378">
        <v>0</v>
      </c>
      <c r="JL61" s="269">
        <v>1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2"/>
        <v>0</v>
      </c>
      <c r="JX61" s="67">
        <f t="shared" si="83"/>
        <v>1</v>
      </c>
      <c r="JY61" s="67"/>
      <c r="JZ61" s="67"/>
      <c r="KA61" s="67"/>
      <c r="KB61" s="67"/>
      <c r="KC61" s="67">
        <f t="shared" si="45"/>
        <v>0</v>
      </c>
      <c r="KD61" s="67">
        <f t="shared" si="46"/>
        <v>0</v>
      </c>
      <c r="KE61" s="71"/>
      <c r="KF61" s="71"/>
      <c r="KG61" s="71"/>
      <c r="KH61" s="71"/>
      <c r="KI61" s="71">
        <f t="shared" si="95"/>
        <v>0</v>
      </c>
      <c r="KJ61" s="71">
        <f t="shared" si="96"/>
        <v>0</v>
      </c>
      <c r="KK61" s="71"/>
      <c r="KL61" s="71"/>
      <c r="KM61" s="71"/>
      <c r="KN61" s="71"/>
      <c r="KO61" s="71">
        <f t="shared" si="47"/>
        <v>0</v>
      </c>
      <c r="KP61" s="71">
        <f t="shared" si="47"/>
        <v>0</v>
      </c>
      <c r="KQ61" s="298"/>
      <c r="KR61" s="71"/>
      <c r="KS61" s="71"/>
      <c r="KT61" s="71"/>
      <c r="KU61" s="106">
        <f t="shared" si="48"/>
        <v>0</v>
      </c>
      <c r="KV61" s="106">
        <f t="shared" si="49"/>
        <v>0</v>
      </c>
      <c r="KW61" s="71"/>
      <c r="KX61" s="71"/>
      <c r="KY61" s="71">
        <f t="shared" si="50"/>
        <v>0</v>
      </c>
      <c r="KZ61" s="71">
        <f t="shared" si="51"/>
        <v>0</v>
      </c>
      <c r="LA61" s="71"/>
      <c r="LB61" s="71"/>
      <c r="LC61" s="71"/>
      <c r="LD61" s="71"/>
      <c r="LE61" s="71">
        <f t="shared" si="52"/>
        <v>0</v>
      </c>
      <c r="LF61" s="71">
        <f t="shared" si="53"/>
        <v>0</v>
      </c>
      <c r="LG61" s="71"/>
      <c r="LH61" s="71"/>
      <c r="LI61" s="71">
        <f t="shared" si="54"/>
        <v>0</v>
      </c>
      <c r="LJ61" s="71">
        <f t="shared" si="55"/>
        <v>0</v>
      </c>
      <c r="LK61" s="312">
        <v>15.99</v>
      </c>
      <c r="LL61" s="378"/>
      <c r="LM61" s="379">
        <v>13.71</v>
      </c>
      <c r="LN61" s="380"/>
      <c r="LO61" s="379">
        <v>0</v>
      </c>
      <c r="LP61" s="370"/>
      <c r="LQ61" s="130"/>
      <c r="LR61" s="271"/>
      <c r="LS61" s="271"/>
      <c r="LT61" s="271"/>
      <c r="LU61" s="71">
        <f t="shared" si="101"/>
        <v>29.700000000000003</v>
      </c>
      <c r="LV61" s="71">
        <f t="shared" si="57"/>
        <v>0</v>
      </c>
      <c r="LW61" s="71"/>
      <c r="LX61" s="71"/>
      <c r="LY61" s="71"/>
      <c r="LZ61" s="71"/>
      <c r="MA61" s="71">
        <f t="shared" si="58"/>
        <v>0</v>
      </c>
      <c r="MB61" s="71">
        <f t="shared" si="59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60"/>
        <v>0</v>
      </c>
      <c r="ML61" s="71">
        <f t="shared" si="61"/>
        <v>0</v>
      </c>
      <c r="MM61" s="371">
        <v>6.2848799999999985</v>
      </c>
      <c r="MN61" s="371"/>
      <c r="MO61" s="371">
        <v>4.1899199999999999</v>
      </c>
      <c r="MP61" s="371"/>
      <c r="MQ61" s="71">
        <f t="shared" si="62"/>
        <v>10.474799999999998</v>
      </c>
      <c r="MR61" s="71">
        <f t="shared" si="63"/>
        <v>0</v>
      </c>
      <c r="MS61" s="71"/>
      <c r="MT61" s="71"/>
      <c r="MU61" s="71">
        <f t="shared" si="64"/>
        <v>0</v>
      </c>
      <c r="MV61" s="71">
        <f t="shared" si="65"/>
        <v>0</v>
      </c>
      <c r="MW61" s="71"/>
      <c r="MX61" s="71"/>
      <c r="MY61" s="71">
        <f t="shared" si="66"/>
        <v>0</v>
      </c>
      <c r="MZ61" s="71">
        <f t="shared" si="67"/>
        <v>0</v>
      </c>
      <c r="NA61" s="305"/>
      <c r="NB61" s="344"/>
      <c r="NC61" s="71">
        <f t="shared" si="68"/>
        <v>0</v>
      </c>
      <c r="ND61" s="71">
        <f t="shared" si="69"/>
        <v>0</v>
      </c>
      <c r="NE61" s="305"/>
      <c r="NF61" s="305"/>
      <c r="NG61" s="305">
        <f t="shared" si="70"/>
        <v>0</v>
      </c>
      <c r="NH61" s="305">
        <f t="shared" si="71"/>
        <v>0</v>
      </c>
      <c r="NI61" s="305"/>
      <c r="NJ61" s="305"/>
      <c r="NK61" s="305">
        <f t="shared" si="72"/>
        <v>0</v>
      </c>
      <c r="NL61" s="305">
        <f t="shared" si="73"/>
        <v>0</v>
      </c>
      <c r="NM61" s="269"/>
      <c r="NN61" s="305"/>
      <c r="NO61" s="305">
        <f t="shared" si="74"/>
        <v>0</v>
      </c>
      <c r="NP61" s="305">
        <f t="shared" si="75"/>
        <v>0</v>
      </c>
      <c r="NQ61" s="316">
        <v>10.6</v>
      </c>
      <c r="NR61" s="316"/>
      <c r="NS61" s="367">
        <v>1</v>
      </c>
      <c r="NT61" s="367"/>
      <c r="NU61" s="367">
        <v>1.5</v>
      </c>
      <c r="NV61" s="367"/>
      <c r="NW61" s="367">
        <v>1.55</v>
      </c>
      <c r="NX61" s="367"/>
      <c r="NY61" s="367">
        <v>0.78</v>
      </c>
      <c r="NZ61" s="367"/>
      <c r="OA61" s="367">
        <v>0</v>
      </c>
      <c r="OB61" s="367"/>
      <c r="OC61" s="71">
        <f t="shared" si="76"/>
        <v>15.429999999999998</v>
      </c>
      <c r="OD61" s="71">
        <f t="shared" si="77"/>
        <v>0</v>
      </c>
      <c r="OE61" s="71">
        <v>10.88</v>
      </c>
      <c r="OF61" s="71"/>
      <c r="OG61" s="106">
        <v>0</v>
      </c>
      <c r="OH61" s="71"/>
      <c r="OI61" s="106">
        <v>0</v>
      </c>
      <c r="OJ61" s="71"/>
      <c r="OK61" s="71">
        <v>0</v>
      </c>
      <c r="OL61" s="71"/>
      <c r="OM61" s="71">
        <f t="shared" si="78"/>
        <v>10.88</v>
      </c>
      <c r="ON61" s="71">
        <f t="shared" si="79"/>
        <v>0</v>
      </c>
      <c r="OO61" s="372">
        <v>9.74</v>
      </c>
      <c r="OP61" s="367"/>
      <c r="OQ61" s="372">
        <v>2.75</v>
      </c>
      <c r="OR61" s="367"/>
      <c r="OS61" s="372">
        <v>3</v>
      </c>
      <c r="OT61" s="367"/>
      <c r="OU61" s="305">
        <f t="shared" si="102"/>
        <v>12.49</v>
      </c>
      <c r="OV61" s="305">
        <f t="shared" si="81"/>
        <v>0</v>
      </c>
      <c r="OW61" s="305"/>
      <c r="OX61" s="305"/>
      <c r="OY61" s="305">
        <f t="shared" si="97"/>
        <v>0</v>
      </c>
      <c r="OZ61" s="305">
        <f t="shared" si="98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4"/>
        <v>0</v>
      </c>
      <c r="J62" s="67">
        <f t="shared" si="85"/>
        <v>0</v>
      </c>
      <c r="K62" s="298"/>
      <c r="L62" s="298"/>
      <c r="M62" s="67"/>
      <c r="N62" s="67"/>
      <c r="O62" s="71"/>
      <c r="P62" s="67"/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9">
        <v>100</v>
      </c>
      <c r="AL62" s="350">
        <v>30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6"/>
        <v>100</v>
      </c>
      <c r="AV62" s="71">
        <f t="shared" si="87"/>
        <v>30</v>
      </c>
      <c r="AW62" s="67">
        <v>2</v>
      </c>
      <c r="AX62" s="67">
        <v>0.85</v>
      </c>
      <c r="AY62" s="321"/>
      <c r="AZ62" s="67"/>
      <c r="BA62" s="67"/>
      <c r="BB62" s="67"/>
      <c r="BC62" s="67">
        <f t="shared" si="88"/>
        <v>2</v>
      </c>
      <c r="BD62" s="67">
        <f t="shared" si="89"/>
        <v>0.85</v>
      </c>
      <c r="BE62" s="67">
        <v>38</v>
      </c>
      <c r="BF62" s="67">
        <v>5.4112</v>
      </c>
      <c r="BG62" s="364">
        <v>8</v>
      </c>
      <c r="BH62" s="365">
        <v>1.1392</v>
      </c>
      <c r="BI62" s="364"/>
      <c r="BJ62" s="365"/>
      <c r="BK62" s="269">
        <v>4</v>
      </c>
      <c r="BL62" s="67">
        <v>0.5696</v>
      </c>
      <c r="BM62" s="67"/>
      <c r="BN62" s="67"/>
      <c r="BO62" s="67"/>
      <c r="BP62" s="67"/>
      <c r="BQ62" s="67"/>
      <c r="BR62" s="67"/>
      <c r="BS62" s="298">
        <f t="shared" si="19"/>
        <v>50</v>
      </c>
      <c r="BT62" s="67">
        <f t="shared" si="20"/>
        <v>7.12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0"/>
        <v>0</v>
      </c>
      <c r="CD62" s="71">
        <f t="shared" si="90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0</v>
      </c>
      <c r="CN62" s="269">
        <v>0</v>
      </c>
      <c r="CO62" s="67">
        <f t="shared" si="21"/>
        <v>41.2</v>
      </c>
      <c r="CP62" s="67">
        <f t="shared" si="22"/>
        <v>13</v>
      </c>
      <c r="CQ62" s="301">
        <v>247.40625</v>
      </c>
      <c r="CR62" s="301"/>
      <c r="CS62" s="301"/>
      <c r="CT62" s="81"/>
      <c r="CU62" s="356">
        <v>18.556701030927837</v>
      </c>
      <c r="CV62" s="305"/>
      <c r="CW62" s="301">
        <v>63.814432989690722</v>
      </c>
      <c r="CX62" s="81"/>
      <c r="CY62" s="81"/>
      <c r="CZ62" s="81"/>
      <c r="DA62" s="313">
        <f t="shared" si="99"/>
        <v>329.77738402061857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41.103092783505197</v>
      </c>
      <c r="DL62" s="346">
        <v>13.701030927835101</v>
      </c>
      <c r="DM62" s="374">
        <f t="shared" si="27"/>
        <v>41.103092783505197</v>
      </c>
      <c r="DN62" s="374">
        <f t="shared" si="27"/>
        <v>13.701030927835101</v>
      </c>
      <c r="DO62" s="346">
        <v>39.869999999999997</v>
      </c>
      <c r="DP62" s="346">
        <v>13.29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8"/>
        <v>0</v>
      </c>
      <c r="ED62" s="67">
        <f t="shared" si="28"/>
        <v>0</v>
      </c>
      <c r="EE62" s="71"/>
      <c r="EF62" s="71"/>
      <c r="EG62" s="71">
        <v>41.24</v>
      </c>
      <c r="EH62" s="322">
        <v>10.31</v>
      </c>
      <c r="EI62" s="87">
        <v>257.73</v>
      </c>
      <c r="EJ62" s="87">
        <v>64.432500000000005</v>
      </c>
      <c r="EK62" s="74">
        <v>113.4</v>
      </c>
      <c r="EL62" s="87">
        <v>28.35</v>
      </c>
      <c r="EM62" s="314"/>
      <c r="EN62" s="314"/>
      <c r="EO62" s="314"/>
      <c r="EP62" s="314"/>
      <c r="EQ62" s="67">
        <f t="shared" si="29"/>
        <v>412.37</v>
      </c>
      <c r="ER62" s="67">
        <f t="shared" si="100"/>
        <v>103.0925</v>
      </c>
      <c r="ES62" s="305"/>
      <c r="ET62" s="305"/>
      <c r="EU62" s="88"/>
      <c r="EV62" s="88"/>
      <c r="EW62" s="71">
        <f t="shared" si="31"/>
        <v>0</v>
      </c>
      <c r="EX62" s="71">
        <f t="shared" si="32"/>
        <v>0</v>
      </c>
      <c r="EY62" s="67"/>
      <c r="EZ62" s="67"/>
      <c r="FA62" s="354">
        <v>45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3"/>
        <v>0</v>
      </c>
      <c r="FR62" s="67">
        <f t="shared" si="34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5"/>
        <v>0</v>
      </c>
      <c r="GH62" s="67">
        <f t="shared" si="36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1"/>
        <v>0</v>
      </c>
      <c r="HJ62" s="71">
        <f t="shared" si="92"/>
        <v>0</v>
      </c>
      <c r="HK62" s="67"/>
      <c r="HL62" s="67"/>
      <c r="HM62" s="67"/>
      <c r="HN62" s="87"/>
      <c r="HO62" s="67">
        <f t="shared" si="37"/>
        <v>0</v>
      </c>
      <c r="HP62" s="67">
        <f t="shared" si="38"/>
        <v>0</v>
      </c>
      <c r="HQ62" s="298">
        <v>400</v>
      </c>
      <c r="HR62" s="67"/>
      <c r="HS62" s="298">
        <v>400</v>
      </c>
      <c r="HT62" s="67"/>
      <c r="HU62" s="67">
        <f t="shared" si="39"/>
        <v>400</v>
      </c>
      <c r="HV62" s="67">
        <f t="shared" si="40"/>
        <v>0</v>
      </c>
      <c r="HW62" s="67"/>
      <c r="HX62" s="67"/>
      <c r="HY62" s="316"/>
      <c r="HZ62" s="316"/>
      <c r="IA62" s="89"/>
      <c r="IB62" s="87"/>
      <c r="IC62" s="305">
        <v>6.8</v>
      </c>
      <c r="ID62" s="269">
        <v>1.7</v>
      </c>
      <c r="IE62" s="89"/>
      <c r="IF62" s="89"/>
      <c r="IG62" s="67">
        <f t="shared" si="41"/>
        <v>6.8</v>
      </c>
      <c r="IH62" s="67">
        <f t="shared" si="42"/>
        <v>1.7</v>
      </c>
      <c r="II62" s="67">
        <v>125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3"/>
        <v>125</v>
      </c>
      <c r="IV62" s="67">
        <f t="shared" si="94"/>
        <v>0</v>
      </c>
      <c r="IW62" s="67"/>
      <c r="IX62" s="67"/>
      <c r="IY62" s="67"/>
      <c r="IZ62" s="67"/>
      <c r="JA62" s="67">
        <v>10.31</v>
      </c>
      <c r="JB62" s="67"/>
      <c r="JC62" s="67">
        <v>0</v>
      </c>
      <c r="JD62" s="67"/>
      <c r="JE62" s="347">
        <v>5.15</v>
      </c>
      <c r="JF62" s="347"/>
      <c r="JG62" s="67">
        <f t="shared" si="43"/>
        <v>15.46</v>
      </c>
      <c r="JH62" s="67">
        <f t="shared" si="44"/>
        <v>0</v>
      </c>
      <c r="JI62" s="269">
        <v>0</v>
      </c>
      <c r="JJ62" s="269">
        <v>0</v>
      </c>
      <c r="JK62" s="378">
        <v>0</v>
      </c>
      <c r="JL62" s="269">
        <v>1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2"/>
        <v>0</v>
      </c>
      <c r="JX62" s="67">
        <f t="shared" si="83"/>
        <v>1</v>
      </c>
      <c r="JY62" s="67"/>
      <c r="JZ62" s="67"/>
      <c r="KA62" s="67"/>
      <c r="KB62" s="67"/>
      <c r="KC62" s="67">
        <f t="shared" si="45"/>
        <v>0</v>
      </c>
      <c r="KD62" s="67">
        <f t="shared" si="46"/>
        <v>0</v>
      </c>
      <c r="KE62" s="71"/>
      <c r="KF62" s="71"/>
      <c r="KG62" s="71"/>
      <c r="KH62" s="71"/>
      <c r="KI62" s="71">
        <f t="shared" si="95"/>
        <v>0</v>
      </c>
      <c r="KJ62" s="71">
        <f t="shared" si="96"/>
        <v>0</v>
      </c>
      <c r="KK62" s="71"/>
      <c r="KL62" s="71"/>
      <c r="KM62" s="71"/>
      <c r="KN62" s="71"/>
      <c r="KO62" s="71">
        <f t="shared" si="47"/>
        <v>0</v>
      </c>
      <c r="KP62" s="71">
        <f t="shared" si="47"/>
        <v>0</v>
      </c>
      <c r="KQ62" s="298"/>
      <c r="KR62" s="71"/>
      <c r="KS62" s="71"/>
      <c r="KT62" s="71"/>
      <c r="KU62" s="106">
        <f t="shared" si="48"/>
        <v>0</v>
      </c>
      <c r="KV62" s="106">
        <f t="shared" si="49"/>
        <v>0</v>
      </c>
      <c r="KW62" s="71"/>
      <c r="KX62" s="71"/>
      <c r="KY62" s="71">
        <f t="shared" si="50"/>
        <v>0</v>
      </c>
      <c r="KZ62" s="71">
        <f t="shared" si="51"/>
        <v>0</v>
      </c>
      <c r="LA62" s="71"/>
      <c r="LB62" s="71"/>
      <c r="LC62" s="71"/>
      <c r="LD62" s="71"/>
      <c r="LE62" s="71">
        <f t="shared" si="52"/>
        <v>0</v>
      </c>
      <c r="LF62" s="71">
        <f t="shared" si="53"/>
        <v>0</v>
      </c>
      <c r="LG62" s="71"/>
      <c r="LH62" s="71"/>
      <c r="LI62" s="71">
        <f t="shared" si="54"/>
        <v>0</v>
      </c>
      <c r="LJ62" s="71">
        <f t="shared" si="55"/>
        <v>0</v>
      </c>
      <c r="LK62" s="312">
        <v>15.99</v>
      </c>
      <c r="LL62" s="378"/>
      <c r="LM62" s="379">
        <v>13.71</v>
      </c>
      <c r="LN62" s="380"/>
      <c r="LO62" s="379">
        <v>0</v>
      </c>
      <c r="LP62" s="370"/>
      <c r="LQ62" s="130"/>
      <c r="LR62" s="271"/>
      <c r="LS62" s="271"/>
      <c r="LT62" s="271"/>
      <c r="LU62" s="71">
        <f t="shared" si="101"/>
        <v>29.700000000000003</v>
      </c>
      <c r="LV62" s="71">
        <f t="shared" si="57"/>
        <v>0</v>
      </c>
      <c r="LW62" s="71"/>
      <c r="LX62" s="71"/>
      <c r="LY62" s="71"/>
      <c r="LZ62" s="71"/>
      <c r="MA62" s="71">
        <f t="shared" si="58"/>
        <v>0</v>
      </c>
      <c r="MB62" s="71">
        <f t="shared" si="59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60"/>
        <v>0</v>
      </c>
      <c r="ML62" s="71">
        <f t="shared" si="61"/>
        <v>0</v>
      </c>
      <c r="MM62" s="371">
        <v>6.1692959999999992</v>
      </c>
      <c r="MN62" s="371"/>
      <c r="MO62" s="371">
        <v>4.1128640000000001</v>
      </c>
      <c r="MP62" s="371"/>
      <c r="MQ62" s="71">
        <f t="shared" si="62"/>
        <v>10.282159999999999</v>
      </c>
      <c r="MR62" s="71">
        <f t="shared" si="63"/>
        <v>0</v>
      </c>
      <c r="MS62" s="71"/>
      <c r="MT62" s="71"/>
      <c r="MU62" s="71">
        <f t="shared" si="64"/>
        <v>0</v>
      </c>
      <c r="MV62" s="71">
        <f t="shared" si="65"/>
        <v>0</v>
      </c>
      <c r="MW62" s="71"/>
      <c r="MX62" s="71"/>
      <c r="MY62" s="71">
        <f t="shared" si="66"/>
        <v>0</v>
      </c>
      <c r="MZ62" s="71">
        <f t="shared" si="67"/>
        <v>0</v>
      </c>
      <c r="NA62" s="305"/>
      <c r="NB62" s="344"/>
      <c r="NC62" s="71">
        <f t="shared" si="68"/>
        <v>0</v>
      </c>
      <c r="ND62" s="71">
        <f t="shared" si="69"/>
        <v>0</v>
      </c>
      <c r="NE62" s="305"/>
      <c r="NF62" s="305"/>
      <c r="NG62" s="305">
        <f t="shared" si="70"/>
        <v>0</v>
      </c>
      <c r="NH62" s="305">
        <f t="shared" si="71"/>
        <v>0</v>
      </c>
      <c r="NI62" s="305"/>
      <c r="NJ62" s="305"/>
      <c r="NK62" s="305">
        <f t="shared" si="72"/>
        <v>0</v>
      </c>
      <c r="NL62" s="305">
        <f t="shared" si="73"/>
        <v>0</v>
      </c>
      <c r="NM62" s="269"/>
      <c r="NN62" s="305"/>
      <c r="NO62" s="305">
        <f t="shared" si="74"/>
        <v>0</v>
      </c>
      <c r="NP62" s="305">
        <f t="shared" si="75"/>
        <v>0</v>
      </c>
      <c r="NQ62" s="316">
        <v>10.6</v>
      </c>
      <c r="NR62" s="316"/>
      <c r="NS62" s="367">
        <v>1</v>
      </c>
      <c r="NT62" s="367"/>
      <c r="NU62" s="367">
        <v>1.5</v>
      </c>
      <c r="NV62" s="367"/>
      <c r="NW62" s="367">
        <v>1.6</v>
      </c>
      <c r="NX62" s="367"/>
      <c r="NY62" s="367">
        <v>0.8</v>
      </c>
      <c r="NZ62" s="367"/>
      <c r="OA62" s="367">
        <v>0</v>
      </c>
      <c r="OB62" s="367"/>
      <c r="OC62" s="71">
        <f t="shared" si="76"/>
        <v>15.5</v>
      </c>
      <c r="OD62" s="71">
        <f t="shared" si="77"/>
        <v>0</v>
      </c>
      <c r="OE62" s="71">
        <v>11.3</v>
      </c>
      <c r="OF62" s="71"/>
      <c r="OG62" s="106">
        <v>0</v>
      </c>
      <c r="OH62" s="71"/>
      <c r="OI62" s="106">
        <v>2.12</v>
      </c>
      <c r="OJ62" s="71"/>
      <c r="OK62" s="71">
        <v>0</v>
      </c>
      <c r="OL62" s="71"/>
      <c r="OM62" s="71">
        <f t="shared" si="78"/>
        <v>13.420000000000002</v>
      </c>
      <c r="ON62" s="71">
        <f t="shared" si="79"/>
        <v>0</v>
      </c>
      <c r="OO62" s="372">
        <v>9.74</v>
      </c>
      <c r="OP62" s="367"/>
      <c r="OQ62" s="372">
        <v>2.75</v>
      </c>
      <c r="OR62" s="367"/>
      <c r="OS62" s="372">
        <v>3</v>
      </c>
      <c r="OT62" s="367"/>
      <c r="OU62" s="305">
        <f t="shared" si="102"/>
        <v>12.49</v>
      </c>
      <c r="OV62" s="305">
        <f t="shared" si="81"/>
        <v>0</v>
      </c>
      <c r="OW62" s="305"/>
      <c r="OX62" s="305"/>
      <c r="OY62" s="305">
        <f t="shared" si="97"/>
        <v>0</v>
      </c>
      <c r="OZ62" s="305">
        <f t="shared" si="98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4"/>
        <v>0</v>
      </c>
      <c r="J63" s="67">
        <f t="shared" si="85"/>
        <v>0</v>
      </c>
      <c r="K63" s="298"/>
      <c r="L63" s="298"/>
      <c r="M63" s="67"/>
      <c r="N63" s="67"/>
      <c r="O63" s="71"/>
      <c r="P63" s="67"/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9">
        <v>100</v>
      </c>
      <c r="AL63" s="350">
        <v>30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6"/>
        <v>100</v>
      </c>
      <c r="AV63" s="71">
        <f t="shared" si="87"/>
        <v>30</v>
      </c>
      <c r="AW63" s="67">
        <v>2</v>
      </c>
      <c r="AX63" s="67">
        <v>0.85</v>
      </c>
      <c r="AY63" s="321"/>
      <c r="AZ63" s="67"/>
      <c r="BA63" s="67"/>
      <c r="BB63" s="67"/>
      <c r="BC63" s="67">
        <f t="shared" si="88"/>
        <v>2</v>
      </c>
      <c r="BD63" s="67">
        <f t="shared" si="89"/>
        <v>0.85</v>
      </c>
      <c r="BE63" s="67">
        <v>38</v>
      </c>
      <c r="BF63" s="67">
        <v>5.4112</v>
      </c>
      <c r="BG63" s="364">
        <v>8</v>
      </c>
      <c r="BH63" s="365">
        <v>1.1392</v>
      </c>
      <c r="BI63" s="364"/>
      <c r="BJ63" s="365"/>
      <c r="BK63" s="269">
        <v>4</v>
      </c>
      <c r="BL63" s="67">
        <v>0.5696</v>
      </c>
      <c r="BM63" s="67"/>
      <c r="BN63" s="67"/>
      <c r="BO63" s="67"/>
      <c r="BP63" s="67"/>
      <c r="BQ63" s="67"/>
      <c r="BR63" s="67"/>
      <c r="BS63" s="298">
        <f t="shared" si="19"/>
        <v>50</v>
      </c>
      <c r="BT63" s="67">
        <f t="shared" si="20"/>
        <v>7.12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0"/>
        <v>0</v>
      </c>
      <c r="CD63" s="71">
        <f t="shared" si="90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0</v>
      </c>
      <c r="CN63" s="269">
        <v>0</v>
      </c>
      <c r="CO63" s="67">
        <f t="shared" si="21"/>
        <v>41.2</v>
      </c>
      <c r="CP63" s="67">
        <f t="shared" si="22"/>
        <v>13</v>
      </c>
      <c r="CQ63" s="301">
        <v>247.40625</v>
      </c>
      <c r="CR63" s="301"/>
      <c r="CS63" s="301"/>
      <c r="CT63" s="81"/>
      <c r="CU63" s="356">
        <v>18.556701030927837</v>
      </c>
      <c r="CV63" s="305"/>
      <c r="CW63" s="301">
        <v>63.814432989690722</v>
      </c>
      <c r="CX63" s="81"/>
      <c r="CY63" s="81"/>
      <c r="CZ63" s="81"/>
      <c r="DA63" s="313">
        <f t="shared" si="99"/>
        <v>329.77738402061857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41.103092783505197</v>
      </c>
      <c r="DL63" s="346">
        <v>13.701030927835101</v>
      </c>
      <c r="DM63" s="374">
        <f t="shared" si="27"/>
        <v>41.103092783505197</v>
      </c>
      <c r="DN63" s="374">
        <f t="shared" si="27"/>
        <v>13.701030927835101</v>
      </c>
      <c r="DO63" s="346">
        <v>39.869999999999997</v>
      </c>
      <c r="DP63" s="346">
        <v>13.29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8"/>
        <v>0</v>
      </c>
      <c r="ED63" s="67">
        <f t="shared" si="28"/>
        <v>0</v>
      </c>
      <c r="EE63" s="71"/>
      <c r="EF63" s="71"/>
      <c r="EG63" s="71">
        <v>41.24</v>
      </c>
      <c r="EH63" s="322">
        <v>10.31</v>
      </c>
      <c r="EI63" s="87">
        <v>257.73</v>
      </c>
      <c r="EJ63" s="87">
        <v>64.432500000000005</v>
      </c>
      <c r="EK63" s="74">
        <v>113.4</v>
      </c>
      <c r="EL63" s="87">
        <v>28.35</v>
      </c>
      <c r="EM63" s="314"/>
      <c r="EN63" s="314"/>
      <c r="EO63" s="314"/>
      <c r="EP63" s="314"/>
      <c r="EQ63" s="67">
        <f t="shared" si="29"/>
        <v>412.37</v>
      </c>
      <c r="ER63" s="67">
        <f t="shared" si="100"/>
        <v>103.0925</v>
      </c>
      <c r="ES63" s="305"/>
      <c r="ET63" s="305"/>
      <c r="EU63" s="88"/>
      <c r="EV63" s="88"/>
      <c r="EW63" s="71">
        <f t="shared" si="31"/>
        <v>0</v>
      </c>
      <c r="EX63" s="71">
        <f t="shared" si="32"/>
        <v>0</v>
      </c>
      <c r="EY63" s="67"/>
      <c r="EZ63" s="67"/>
      <c r="FA63" s="354">
        <v>45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3"/>
        <v>0</v>
      </c>
      <c r="FR63" s="67">
        <f t="shared" si="34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5"/>
        <v>0</v>
      </c>
      <c r="GH63" s="67">
        <f t="shared" si="36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1"/>
        <v>0</v>
      </c>
      <c r="HJ63" s="71">
        <f t="shared" si="92"/>
        <v>0</v>
      </c>
      <c r="HK63" s="67"/>
      <c r="HL63" s="67"/>
      <c r="HM63" s="67"/>
      <c r="HN63" s="87"/>
      <c r="HO63" s="67">
        <f t="shared" si="37"/>
        <v>0</v>
      </c>
      <c r="HP63" s="67">
        <f t="shared" si="38"/>
        <v>0</v>
      </c>
      <c r="HQ63" s="298">
        <v>400</v>
      </c>
      <c r="HR63" s="67"/>
      <c r="HS63" s="298">
        <v>400</v>
      </c>
      <c r="HT63" s="67"/>
      <c r="HU63" s="67">
        <f t="shared" si="39"/>
        <v>400</v>
      </c>
      <c r="HV63" s="67">
        <f t="shared" si="40"/>
        <v>0</v>
      </c>
      <c r="HW63" s="67"/>
      <c r="HX63" s="67"/>
      <c r="HY63" s="316"/>
      <c r="HZ63" s="316"/>
      <c r="IA63" s="89"/>
      <c r="IB63" s="87"/>
      <c r="IC63" s="305">
        <v>6.8</v>
      </c>
      <c r="ID63" s="269">
        <v>1.7</v>
      </c>
      <c r="IE63" s="89"/>
      <c r="IF63" s="89"/>
      <c r="IG63" s="67">
        <f t="shared" si="41"/>
        <v>6.8</v>
      </c>
      <c r="IH63" s="67">
        <f t="shared" si="42"/>
        <v>1.7</v>
      </c>
      <c r="II63" s="67">
        <v>125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3"/>
        <v>125</v>
      </c>
      <c r="IV63" s="67">
        <f t="shared" si="94"/>
        <v>0</v>
      </c>
      <c r="IW63" s="67"/>
      <c r="IX63" s="67"/>
      <c r="IY63" s="67"/>
      <c r="IZ63" s="67"/>
      <c r="JA63" s="67">
        <v>10.31</v>
      </c>
      <c r="JB63" s="67"/>
      <c r="JC63" s="67">
        <v>0</v>
      </c>
      <c r="JD63" s="67"/>
      <c r="JE63" s="347">
        <v>5.15</v>
      </c>
      <c r="JF63" s="347"/>
      <c r="JG63" s="67">
        <f t="shared" si="43"/>
        <v>15.46</v>
      </c>
      <c r="JH63" s="67">
        <f t="shared" si="44"/>
        <v>0</v>
      </c>
      <c r="JI63" s="269">
        <v>0</v>
      </c>
      <c r="JJ63" s="269">
        <v>0</v>
      </c>
      <c r="JK63" s="378">
        <v>0</v>
      </c>
      <c r="JL63" s="269">
        <v>1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2"/>
        <v>0</v>
      </c>
      <c r="JX63" s="67">
        <f t="shared" si="83"/>
        <v>1</v>
      </c>
      <c r="JY63" s="67"/>
      <c r="JZ63" s="67"/>
      <c r="KA63" s="67"/>
      <c r="KB63" s="67"/>
      <c r="KC63" s="67">
        <f t="shared" si="45"/>
        <v>0</v>
      </c>
      <c r="KD63" s="67">
        <f t="shared" si="46"/>
        <v>0</v>
      </c>
      <c r="KE63" s="71"/>
      <c r="KF63" s="71"/>
      <c r="KG63" s="71"/>
      <c r="KH63" s="71"/>
      <c r="KI63" s="71">
        <f t="shared" si="95"/>
        <v>0</v>
      </c>
      <c r="KJ63" s="71">
        <f t="shared" si="96"/>
        <v>0</v>
      </c>
      <c r="KK63" s="71"/>
      <c r="KL63" s="71"/>
      <c r="KM63" s="71"/>
      <c r="KN63" s="71"/>
      <c r="KO63" s="71">
        <f t="shared" si="47"/>
        <v>0</v>
      </c>
      <c r="KP63" s="71">
        <f t="shared" si="47"/>
        <v>0</v>
      </c>
      <c r="KQ63" s="298"/>
      <c r="KR63" s="71"/>
      <c r="KS63" s="71"/>
      <c r="KT63" s="71"/>
      <c r="KU63" s="106">
        <f t="shared" si="48"/>
        <v>0</v>
      </c>
      <c r="KV63" s="106">
        <f t="shared" si="49"/>
        <v>0</v>
      </c>
      <c r="KW63" s="71"/>
      <c r="KX63" s="71"/>
      <c r="KY63" s="71">
        <f t="shared" si="50"/>
        <v>0</v>
      </c>
      <c r="KZ63" s="71">
        <f t="shared" si="51"/>
        <v>0</v>
      </c>
      <c r="LA63" s="71"/>
      <c r="LB63" s="71"/>
      <c r="LC63" s="71"/>
      <c r="LD63" s="71"/>
      <c r="LE63" s="71">
        <f t="shared" si="52"/>
        <v>0</v>
      </c>
      <c r="LF63" s="71">
        <f t="shared" si="53"/>
        <v>0</v>
      </c>
      <c r="LG63" s="71"/>
      <c r="LH63" s="71"/>
      <c r="LI63" s="71">
        <f t="shared" si="54"/>
        <v>0</v>
      </c>
      <c r="LJ63" s="71">
        <f t="shared" si="55"/>
        <v>0</v>
      </c>
      <c r="LK63" s="312">
        <v>15.99</v>
      </c>
      <c r="LL63" s="378"/>
      <c r="LM63" s="379">
        <v>13.71</v>
      </c>
      <c r="LN63" s="380"/>
      <c r="LO63" s="379">
        <v>0</v>
      </c>
      <c r="LP63" s="370"/>
      <c r="LQ63" s="130"/>
      <c r="LR63" s="271"/>
      <c r="LS63" s="271"/>
      <c r="LT63" s="271"/>
      <c r="LU63" s="71">
        <f t="shared" si="101"/>
        <v>29.700000000000003</v>
      </c>
      <c r="LV63" s="71">
        <f t="shared" si="57"/>
        <v>0</v>
      </c>
      <c r="LW63" s="71"/>
      <c r="LX63" s="71"/>
      <c r="LY63" s="71"/>
      <c r="LZ63" s="71"/>
      <c r="MA63" s="71">
        <f t="shared" si="58"/>
        <v>0</v>
      </c>
      <c r="MB63" s="71">
        <f t="shared" si="59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60"/>
        <v>0</v>
      </c>
      <c r="ML63" s="71">
        <f t="shared" si="61"/>
        <v>0</v>
      </c>
      <c r="MM63" s="371">
        <v>6.0237839999999991</v>
      </c>
      <c r="MN63" s="371"/>
      <c r="MO63" s="371">
        <v>4.0158559999999994</v>
      </c>
      <c r="MP63" s="371"/>
      <c r="MQ63" s="71">
        <f t="shared" si="62"/>
        <v>10.039639999999999</v>
      </c>
      <c r="MR63" s="71">
        <f t="shared" si="63"/>
        <v>0</v>
      </c>
      <c r="MS63" s="71"/>
      <c r="MT63" s="71"/>
      <c r="MU63" s="71">
        <f t="shared" si="64"/>
        <v>0</v>
      </c>
      <c r="MV63" s="71">
        <f t="shared" si="65"/>
        <v>0</v>
      </c>
      <c r="MW63" s="71"/>
      <c r="MX63" s="71"/>
      <c r="MY63" s="71">
        <f t="shared" si="66"/>
        <v>0</v>
      </c>
      <c r="MZ63" s="71">
        <f t="shared" si="67"/>
        <v>0</v>
      </c>
      <c r="NA63" s="305"/>
      <c r="NB63" s="344"/>
      <c r="NC63" s="71">
        <f t="shared" si="68"/>
        <v>0</v>
      </c>
      <c r="ND63" s="71">
        <f t="shared" si="69"/>
        <v>0</v>
      </c>
      <c r="NE63" s="305"/>
      <c r="NF63" s="305"/>
      <c r="NG63" s="305">
        <f t="shared" si="70"/>
        <v>0</v>
      </c>
      <c r="NH63" s="305">
        <f t="shared" si="71"/>
        <v>0</v>
      </c>
      <c r="NI63" s="305"/>
      <c r="NJ63" s="305"/>
      <c r="NK63" s="305">
        <f t="shared" si="72"/>
        <v>0</v>
      </c>
      <c r="NL63" s="305">
        <f t="shared" si="73"/>
        <v>0</v>
      </c>
      <c r="NM63" s="269"/>
      <c r="NN63" s="305"/>
      <c r="NO63" s="305">
        <f t="shared" si="74"/>
        <v>0</v>
      </c>
      <c r="NP63" s="305">
        <f t="shared" si="75"/>
        <v>0</v>
      </c>
      <c r="NQ63" s="316">
        <v>10.6</v>
      </c>
      <c r="NR63" s="316"/>
      <c r="NS63" s="367">
        <v>1</v>
      </c>
      <c r="NT63" s="367"/>
      <c r="NU63" s="367">
        <v>1.5</v>
      </c>
      <c r="NV63" s="367"/>
      <c r="NW63" s="367">
        <v>2.2799999999999998</v>
      </c>
      <c r="NX63" s="367"/>
      <c r="NY63" s="367">
        <v>1.1399999999999999</v>
      </c>
      <c r="NZ63" s="367"/>
      <c r="OA63" s="367">
        <v>0</v>
      </c>
      <c r="OB63" s="367"/>
      <c r="OC63" s="71">
        <f t="shared" si="76"/>
        <v>16.52</v>
      </c>
      <c r="OD63" s="71">
        <f t="shared" si="77"/>
        <v>0</v>
      </c>
      <c r="OE63" s="71">
        <v>10.25</v>
      </c>
      <c r="OF63" s="71"/>
      <c r="OG63" s="106">
        <v>0</v>
      </c>
      <c r="OH63" s="71"/>
      <c r="OI63" s="106">
        <v>0</v>
      </c>
      <c r="OJ63" s="71"/>
      <c r="OK63" s="71">
        <v>0</v>
      </c>
      <c r="OL63" s="71"/>
      <c r="OM63" s="71">
        <f t="shared" si="78"/>
        <v>10.25</v>
      </c>
      <c r="ON63" s="71">
        <f t="shared" si="79"/>
        <v>0</v>
      </c>
      <c r="OO63" s="372">
        <v>9.4600000000000009</v>
      </c>
      <c r="OP63" s="367"/>
      <c r="OQ63" s="372">
        <v>2.67</v>
      </c>
      <c r="OR63" s="367"/>
      <c r="OS63" s="372">
        <v>2.92</v>
      </c>
      <c r="OT63" s="367"/>
      <c r="OU63" s="305">
        <f t="shared" si="102"/>
        <v>12.13</v>
      </c>
      <c r="OV63" s="305">
        <f t="shared" si="81"/>
        <v>0</v>
      </c>
      <c r="OW63" s="305"/>
      <c r="OX63" s="305"/>
      <c r="OY63" s="305">
        <f t="shared" si="97"/>
        <v>0</v>
      </c>
      <c r="OZ63" s="305">
        <f t="shared" si="98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4"/>
        <v>0</v>
      </c>
      <c r="J64" s="67">
        <f t="shared" si="85"/>
        <v>0</v>
      </c>
      <c r="K64" s="298"/>
      <c r="L64" s="298"/>
      <c r="M64" s="67"/>
      <c r="N64" s="67"/>
      <c r="O64" s="71"/>
      <c r="P64" s="67"/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9">
        <v>100</v>
      </c>
      <c r="AL64" s="350">
        <v>30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6"/>
        <v>100</v>
      </c>
      <c r="AV64" s="71">
        <f t="shared" si="87"/>
        <v>30</v>
      </c>
      <c r="AW64" s="67">
        <v>2</v>
      </c>
      <c r="AX64" s="67">
        <v>0.85</v>
      </c>
      <c r="AY64" s="321"/>
      <c r="AZ64" s="67"/>
      <c r="BA64" s="67"/>
      <c r="BB64" s="67"/>
      <c r="BC64" s="67">
        <f t="shared" si="88"/>
        <v>2</v>
      </c>
      <c r="BD64" s="67">
        <f t="shared" si="89"/>
        <v>0.85</v>
      </c>
      <c r="BE64" s="67">
        <v>38</v>
      </c>
      <c r="BF64" s="67">
        <v>5.4112</v>
      </c>
      <c r="BG64" s="364">
        <v>8</v>
      </c>
      <c r="BH64" s="365">
        <v>1.1392</v>
      </c>
      <c r="BI64" s="364"/>
      <c r="BJ64" s="365"/>
      <c r="BK64" s="269">
        <v>4</v>
      </c>
      <c r="BL64" s="67">
        <v>0.5696</v>
      </c>
      <c r="BM64" s="67"/>
      <c r="BN64" s="67"/>
      <c r="BO64" s="67"/>
      <c r="BP64" s="67"/>
      <c r="BQ64" s="67"/>
      <c r="BR64" s="67"/>
      <c r="BS64" s="298">
        <f t="shared" si="19"/>
        <v>50</v>
      </c>
      <c r="BT64" s="67">
        <f t="shared" si="20"/>
        <v>7.12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0"/>
        <v>0</v>
      </c>
      <c r="CD64" s="71">
        <f t="shared" si="90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0</v>
      </c>
      <c r="CN64" s="269">
        <v>0</v>
      </c>
      <c r="CO64" s="67">
        <f t="shared" si="21"/>
        <v>41.2</v>
      </c>
      <c r="CP64" s="67">
        <f t="shared" si="22"/>
        <v>13</v>
      </c>
      <c r="CQ64" s="301">
        <v>247.40625</v>
      </c>
      <c r="CR64" s="301"/>
      <c r="CS64" s="301"/>
      <c r="CT64" s="81"/>
      <c r="CU64" s="356">
        <v>18.556701030927837</v>
      </c>
      <c r="CV64" s="305"/>
      <c r="CW64" s="301">
        <v>63.814432989690722</v>
      </c>
      <c r="CX64" s="81"/>
      <c r="CY64" s="81"/>
      <c r="CZ64" s="81"/>
      <c r="DA64" s="313">
        <f t="shared" si="99"/>
        <v>329.77738402061857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41.103092783505197</v>
      </c>
      <c r="DL64" s="346">
        <v>13.701030927835101</v>
      </c>
      <c r="DM64" s="374">
        <f t="shared" si="27"/>
        <v>41.103092783505197</v>
      </c>
      <c r="DN64" s="374">
        <f t="shared" si="27"/>
        <v>13.701030927835101</v>
      </c>
      <c r="DO64" s="346">
        <v>39.869999999999997</v>
      </c>
      <c r="DP64" s="346">
        <v>13.29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8"/>
        <v>0</v>
      </c>
      <c r="ED64" s="67">
        <f t="shared" si="28"/>
        <v>0</v>
      </c>
      <c r="EE64" s="71"/>
      <c r="EF64" s="71"/>
      <c r="EG64" s="71">
        <v>41.24</v>
      </c>
      <c r="EH64" s="322">
        <v>10.31</v>
      </c>
      <c r="EI64" s="87">
        <v>257.73</v>
      </c>
      <c r="EJ64" s="87">
        <v>64.432500000000005</v>
      </c>
      <c r="EK64" s="74">
        <v>113.4</v>
      </c>
      <c r="EL64" s="87">
        <v>28.35</v>
      </c>
      <c r="EM64" s="314"/>
      <c r="EN64" s="314"/>
      <c r="EO64" s="314"/>
      <c r="EP64" s="314"/>
      <c r="EQ64" s="67">
        <f t="shared" si="29"/>
        <v>412.37</v>
      </c>
      <c r="ER64" s="67">
        <f t="shared" si="100"/>
        <v>103.0925</v>
      </c>
      <c r="ES64" s="305"/>
      <c r="ET64" s="305"/>
      <c r="EU64" s="88"/>
      <c r="EV64" s="88"/>
      <c r="EW64" s="71">
        <f t="shared" si="31"/>
        <v>0</v>
      </c>
      <c r="EX64" s="71">
        <f t="shared" si="32"/>
        <v>0</v>
      </c>
      <c r="EY64" s="67"/>
      <c r="EZ64" s="67"/>
      <c r="FA64" s="354">
        <v>45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3"/>
        <v>0</v>
      </c>
      <c r="FR64" s="67">
        <f t="shared" si="34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5"/>
        <v>0</v>
      </c>
      <c r="GH64" s="67">
        <f t="shared" si="36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1"/>
        <v>0</v>
      </c>
      <c r="HJ64" s="71">
        <f t="shared" si="92"/>
        <v>0</v>
      </c>
      <c r="HK64" s="67"/>
      <c r="HL64" s="67"/>
      <c r="HM64" s="67"/>
      <c r="HN64" s="87"/>
      <c r="HO64" s="67">
        <f t="shared" si="37"/>
        <v>0</v>
      </c>
      <c r="HP64" s="67">
        <f t="shared" si="38"/>
        <v>0</v>
      </c>
      <c r="HQ64" s="298">
        <v>400</v>
      </c>
      <c r="HR64" s="67"/>
      <c r="HS64" s="298">
        <v>400</v>
      </c>
      <c r="HT64" s="67"/>
      <c r="HU64" s="67">
        <f t="shared" si="39"/>
        <v>400</v>
      </c>
      <c r="HV64" s="67">
        <f t="shared" si="40"/>
        <v>0</v>
      </c>
      <c r="HW64" s="67"/>
      <c r="HX64" s="67"/>
      <c r="HY64" s="316"/>
      <c r="HZ64" s="316"/>
      <c r="IA64" s="89"/>
      <c r="IB64" s="87"/>
      <c r="IC64" s="305">
        <v>6.8</v>
      </c>
      <c r="ID64" s="269">
        <v>1.7</v>
      </c>
      <c r="IE64" s="89"/>
      <c r="IF64" s="89"/>
      <c r="IG64" s="67">
        <f t="shared" si="41"/>
        <v>6.8</v>
      </c>
      <c r="IH64" s="67">
        <f t="shared" si="42"/>
        <v>1.7</v>
      </c>
      <c r="II64" s="67">
        <v>125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3"/>
        <v>125</v>
      </c>
      <c r="IV64" s="67">
        <f t="shared" si="94"/>
        <v>0</v>
      </c>
      <c r="IW64" s="67"/>
      <c r="IX64" s="67"/>
      <c r="IY64" s="67"/>
      <c r="IZ64" s="67"/>
      <c r="JA64" s="67">
        <v>10.31</v>
      </c>
      <c r="JB64" s="67"/>
      <c r="JC64" s="67">
        <v>0</v>
      </c>
      <c r="JD64" s="67"/>
      <c r="JE64" s="347">
        <v>5.15</v>
      </c>
      <c r="JF64" s="347"/>
      <c r="JG64" s="67">
        <f t="shared" si="43"/>
        <v>15.46</v>
      </c>
      <c r="JH64" s="67">
        <f t="shared" si="44"/>
        <v>0</v>
      </c>
      <c r="JI64" s="269">
        <v>0</v>
      </c>
      <c r="JJ64" s="269">
        <v>0</v>
      </c>
      <c r="JK64" s="378">
        <v>0</v>
      </c>
      <c r="JL64" s="269">
        <v>1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2"/>
        <v>0</v>
      </c>
      <c r="JX64" s="67">
        <f t="shared" si="83"/>
        <v>1</v>
      </c>
      <c r="JY64" s="67"/>
      <c r="JZ64" s="67"/>
      <c r="KA64" s="67"/>
      <c r="KB64" s="67"/>
      <c r="KC64" s="67">
        <f t="shared" si="45"/>
        <v>0</v>
      </c>
      <c r="KD64" s="67">
        <f t="shared" si="46"/>
        <v>0</v>
      </c>
      <c r="KE64" s="71"/>
      <c r="KF64" s="71"/>
      <c r="KG64" s="71"/>
      <c r="KH64" s="71"/>
      <c r="KI64" s="71">
        <f t="shared" si="95"/>
        <v>0</v>
      </c>
      <c r="KJ64" s="71">
        <f t="shared" si="96"/>
        <v>0</v>
      </c>
      <c r="KK64" s="71"/>
      <c r="KL64" s="71"/>
      <c r="KM64" s="71"/>
      <c r="KN64" s="71"/>
      <c r="KO64" s="71">
        <f t="shared" si="47"/>
        <v>0</v>
      </c>
      <c r="KP64" s="71">
        <f t="shared" si="47"/>
        <v>0</v>
      </c>
      <c r="KQ64" s="298"/>
      <c r="KR64" s="71"/>
      <c r="KS64" s="71"/>
      <c r="KT64" s="71"/>
      <c r="KU64" s="106">
        <f t="shared" si="48"/>
        <v>0</v>
      </c>
      <c r="KV64" s="106">
        <f t="shared" si="49"/>
        <v>0</v>
      </c>
      <c r="KW64" s="71"/>
      <c r="KX64" s="71"/>
      <c r="KY64" s="71">
        <f t="shared" si="50"/>
        <v>0</v>
      </c>
      <c r="KZ64" s="71">
        <f t="shared" si="51"/>
        <v>0</v>
      </c>
      <c r="LA64" s="71"/>
      <c r="LB64" s="71"/>
      <c r="LC64" s="71"/>
      <c r="LD64" s="71"/>
      <c r="LE64" s="71">
        <f t="shared" si="52"/>
        <v>0</v>
      </c>
      <c r="LF64" s="71">
        <f t="shared" si="53"/>
        <v>0</v>
      </c>
      <c r="LG64" s="71"/>
      <c r="LH64" s="71"/>
      <c r="LI64" s="71">
        <f t="shared" si="54"/>
        <v>0</v>
      </c>
      <c r="LJ64" s="71">
        <f t="shared" si="55"/>
        <v>0</v>
      </c>
      <c r="LK64" s="312">
        <v>15.99</v>
      </c>
      <c r="LL64" s="378"/>
      <c r="LM64" s="379">
        <v>13.71</v>
      </c>
      <c r="LN64" s="380"/>
      <c r="LO64" s="379">
        <v>0</v>
      </c>
      <c r="LP64" s="370"/>
      <c r="LQ64" s="130"/>
      <c r="LR64" s="271"/>
      <c r="LS64" s="271"/>
      <c r="LT64" s="271"/>
      <c r="LU64" s="71">
        <f t="shared" si="101"/>
        <v>29.700000000000003</v>
      </c>
      <c r="LV64" s="71">
        <f t="shared" si="57"/>
        <v>0</v>
      </c>
      <c r="LW64" s="71"/>
      <c r="LX64" s="71"/>
      <c r="LY64" s="71"/>
      <c r="LZ64" s="71"/>
      <c r="MA64" s="71">
        <f t="shared" si="58"/>
        <v>0</v>
      </c>
      <c r="MB64" s="71">
        <f t="shared" si="59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60"/>
        <v>0</v>
      </c>
      <c r="ML64" s="71">
        <f t="shared" si="61"/>
        <v>0</v>
      </c>
      <c r="MM64" s="371">
        <v>5.8473119999999996</v>
      </c>
      <c r="MN64" s="371"/>
      <c r="MO64" s="371">
        <v>3.8982079999999999</v>
      </c>
      <c r="MP64" s="371"/>
      <c r="MQ64" s="71">
        <f t="shared" si="62"/>
        <v>9.7455199999999991</v>
      </c>
      <c r="MR64" s="71">
        <f t="shared" si="63"/>
        <v>0</v>
      </c>
      <c r="MS64" s="71"/>
      <c r="MT64" s="71"/>
      <c r="MU64" s="71">
        <f t="shared" si="64"/>
        <v>0</v>
      </c>
      <c r="MV64" s="71">
        <f t="shared" si="65"/>
        <v>0</v>
      </c>
      <c r="MW64" s="71"/>
      <c r="MX64" s="71"/>
      <c r="MY64" s="71">
        <f t="shared" si="66"/>
        <v>0</v>
      </c>
      <c r="MZ64" s="71">
        <f t="shared" si="67"/>
        <v>0</v>
      </c>
      <c r="NA64" s="305"/>
      <c r="NB64" s="344"/>
      <c r="NC64" s="71">
        <f t="shared" si="68"/>
        <v>0</v>
      </c>
      <c r="ND64" s="71">
        <f t="shared" si="69"/>
        <v>0</v>
      </c>
      <c r="NE64" s="305"/>
      <c r="NF64" s="305"/>
      <c r="NG64" s="305">
        <f t="shared" si="70"/>
        <v>0</v>
      </c>
      <c r="NH64" s="305">
        <f t="shared" si="71"/>
        <v>0</v>
      </c>
      <c r="NI64" s="305"/>
      <c r="NJ64" s="305"/>
      <c r="NK64" s="305">
        <f t="shared" si="72"/>
        <v>0</v>
      </c>
      <c r="NL64" s="305">
        <f t="shared" si="73"/>
        <v>0</v>
      </c>
      <c r="NM64" s="269"/>
      <c r="NN64" s="305"/>
      <c r="NO64" s="305">
        <f t="shared" si="74"/>
        <v>0</v>
      </c>
      <c r="NP64" s="305">
        <f t="shared" si="75"/>
        <v>0</v>
      </c>
      <c r="NQ64" s="316">
        <v>10.6</v>
      </c>
      <c r="NR64" s="316"/>
      <c r="NS64" s="367">
        <v>1</v>
      </c>
      <c r="NT64" s="367"/>
      <c r="NU64" s="367">
        <v>1.5</v>
      </c>
      <c r="NV64" s="367"/>
      <c r="NW64" s="367">
        <v>1.74</v>
      </c>
      <c r="NX64" s="367"/>
      <c r="NY64" s="367">
        <v>0.87</v>
      </c>
      <c r="NZ64" s="367"/>
      <c r="OA64" s="367">
        <v>0</v>
      </c>
      <c r="OB64" s="367"/>
      <c r="OC64" s="71">
        <f t="shared" si="76"/>
        <v>15.709999999999999</v>
      </c>
      <c r="OD64" s="71">
        <f t="shared" si="77"/>
        <v>0</v>
      </c>
      <c r="OE64" s="71">
        <v>10.28</v>
      </c>
      <c r="OF64" s="71"/>
      <c r="OG64" s="106">
        <v>0</v>
      </c>
      <c r="OH64" s="71"/>
      <c r="OI64" s="106">
        <v>0</v>
      </c>
      <c r="OJ64" s="71"/>
      <c r="OK64" s="71">
        <v>0</v>
      </c>
      <c r="OL64" s="71"/>
      <c r="OM64" s="71">
        <f t="shared" si="78"/>
        <v>10.28</v>
      </c>
      <c r="ON64" s="71">
        <f t="shared" si="79"/>
        <v>0</v>
      </c>
      <c r="OO64" s="372">
        <v>9.2899999999999991</v>
      </c>
      <c r="OP64" s="367"/>
      <c r="OQ64" s="372">
        <v>2.62</v>
      </c>
      <c r="OR64" s="367"/>
      <c r="OS64" s="372">
        <v>2.86</v>
      </c>
      <c r="OT64" s="367"/>
      <c r="OU64" s="305">
        <f t="shared" si="102"/>
        <v>11.91</v>
      </c>
      <c r="OV64" s="305">
        <f t="shared" si="81"/>
        <v>0</v>
      </c>
      <c r="OW64" s="305"/>
      <c r="OX64" s="305"/>
      <c r="OY64" s="305">
        <f t="shared" si="97"/>
        <v>0</v>
      </c>
      <c r="OZ64" s="305">
        <f t="shared" si="98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4"/>
        <v>0</v>
      </c>
      <c r="J65" s="67">
        <f t="shared" si="85"/>
        <v>0</v>
      </c>
      <c r="K65" s="298"/>
      <c r="L65" s="298"/>
      <c r="M65" s="67"/>
      <c r="N65" s="67"/>
      <c r="O65" s="71"/>
      <c r="P65" s="67"/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9">
        <v>100</v>
      </c>
      <c r="AL65" s="350">
        <v>30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6"/>
        <v>100</v>
      </c>
      <c r="AV65" s="71">
        <f t="shared" si="87"/>
        <v>30</v>
      </c>
      <c r="AW65" s="67">
        <v>2</v>
      </c>
      <c r="AX65" s="67">
        <v>0.85</v>
      </c>
      <c r="AY65" s="321"/>
      <c r="AZ65" s="67"/>
      <c r="BA65" s="67"/>
      <c r="BB65" s="67"/>
      <c r="BC65" s="67">
        <f t="shared" si="88"/>
        <v>2</v>
      </c>
      <c r="BD65" s="67">
        <f t="shared" si="89"/>
        <v>0.85</v>
      </c>
      <c r="BE65" s="67">
        <v>38</v>
      </c>
      <c r="BF65" s="67">
        <v>5.4112</v>
      </c>
      <c r="BG65" s="364">
        <v>8</v>
      </c>
      <c r="BH65" s="365">
        <v>1.1392</v>
      </c>
      <c r="BI65" s="364"/>
      <c r="BJ65" s="365"/>
      <c r="BK65" s="269">
        <v>4</v>
      </c>
      <c r="BL65" s="67">
        <v>0.5696</v>
      </c>
      <c r="BM65" s="67"/>
      <c r="BN65" s="67"/>
      <c r="BO65" s="67"/>
      <c r="BP65" s="67"/>
      <c r="BQ65" s="67"/>
      <c r="BR65" s="67"/>
      <c r="BS65" s="298">
        <f t="shared" si="19"/>
        <v>50</v>
      </c>
      <c r="BT65" s="67">
        <f t="shared" si="20"/>
        <v>7.12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0"/>
        <v>0</v>
      </c>
      <c r="CD65" s="71">
        <f t="shared" si="90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0</v>
      </c>
      <c r="CN65" s="269">
        <v>0</v>
      </c>
      <c r="CO65" s="67">
        <f t="shared" si="21"/>
        <v>41.2</v>
      </c>
      <c r="CP65" s="67">
        <f t="shared" si="22"/>
        <v>13</v>
      </c>
      <c r="CQ65" s="301">
        <v>247.40625</v>
      </c>
      <c r="CR65" s="301"/>
      <c r="CS65" s="301"/>
      <c r="CT65" s="81"/>
      <c r="CU65" s="356">
        <v>18.556701030927837</v>
      </c>
      <c r="CV65" s="305"/>
      <c r="CW65" s="301">
        <v>63.814432989690722</v>
      </c>
      <c r="CX65" s="81"/>
      <c r="CY65" s="81"/>
      <c r="CZ65" s="81"/>
      <c r="DA65" s="313">
        <f t="shared" si="99"/>
        <v>329.77738402061857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41.103092783505197</v>
      </c>
      <c r="DL65" s="346">
        <v>13.701030927835101</v>
      </c>
      <c r="DM65" s="374">
        <f t="shared" si="27"/>
        <v>41.103092783505197</v>
      </c>
      <c r="DN65" s="374">
        <f t="shared" si="27"/>
        <v>13.701030927835101</v>
      </c>
      <c r="DO65" s="346">
        <v>39.869999999999997</v>
      </c>
      <c r="DP65" s="346">
        <v>13.29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8"/>
        <v>0</v>
      </c>
      <c r="ED65" s="67">
        <f t="shared" si="28"/>
        <v>0</v>
      </c>
      <c r="EE65" s="71"/>
      <c r="EF65" s="71"/>
      <c r="EG65" s="71">
        <v>41.24</v>
      </c>
      <c r="EH65" s="322">
        <v>10.31</v>
      </c>
      <c r="EI65" s="87">
        <v>257.73</v>
      </c>
      <c r="EJ65" s="87">
        <v>64.432500000000005</v>
      </c>
      <c r="EK65" s="74">
        <v>113.4</v>
      </c>
      <c r="EL65" s="87">
        <v>28.35</v>
      </c>
      <c r="EM65" s="314"/>
      <c r="EN65" s="314"/>
      <c r="EO65" s="314"/>
      <c r="EP65" s="314"/>
      <c r="EQ65" s="67">
        <f t="shared" si="29"/>
        <v>412.37</v>
      </c>
      <c r="ER65" s="67">
        <f t="shared" si="100"/>
        <v>103.0925</v>
      </c>
      <c r="ES65" s="305"/>
      <c r="ET65" s="305"/>
      <c r="EU65" s="88"/>
      <c r="EV65" s="88"/>
      <c r="EW65" s="71">
        <f t="shared" si="31"/>
        <v>0</v>
      </c>
      <c r="EX65" s="71">
        <f t="shared" si="32"/>
        <v>0</v>
      </c>
      <c r="EY65" s="67"/>
      <c r="EZ65" s="67"/>
      <c r="FA65" s="354">
        <v>45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3"/>
        <v>0</v>
      </c>
      <c r="FR65" s="67">
        <f t="shared" si="34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5"/>
        <v>0</v>
      </c>
      <c r="GH65" s="67">
        <f t="shared" si="36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1"/>
        <v>0</v>
      </c>
      <c r="HJ65" s="71">
        <f t="shared" si="92"/>
        <v>0</v>
      </c>
      <c r="HK65" s="67"/>
      <c r="HL65" s="67"/>
      <c r="HM65" s="67"/>
      <c r="HN65" s="87"/>
      <c r="HO65" s="67">
        <f t="shared" si="37"/>
        <v>0</v>
      </c>
      <c r="HP65" s="67">
        <f t="shared" si="38"/>
        <v>0</v>
      </c>
      <c r="HQ65" s="298">
        <v>400</v>
      </c>
      <c r="HR65" s="67"/>
      <c r="HS65" s="298">
        <v>400</v>
      </c>
      <c r="HT65" s="67"/>
      <c r="HU65" s="67">
        <f t="shared" si="39"/>
        <v>400</v>
      </c>
      <c r="HV65" s="67">
        <f t="shared" si="40"/>
        <v>0</v>
      </c>
      <c r="HW65" s="67"/>
      <c r="HX65" s="67"/>
      <c r="HY65" s="316"/>
      <c r="HZ65" s="316"/>
      <c r="IA65" s="89"/>
      <c r="IB65" s="87"/>
      <c r="IC65" s="305">
        <v>6.8</v>
      </c>
      <c r="ID65" s="269">
        <v>1.7</v>
      </c>
      <c r="IE65" s="89"/>
      <c r="IF65" s="89"/>
      <c r="IG65" s="67">
        <f t="shared" si="41"/>
        <v>6.8</v>
      </c>
      <c r="IH65" s="67">
        <f t="shared" si="42"/>
        <v>1.7</v>
      </c>
      <c r="II65" s="67">
        <v>125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3"/>
        <v>125</v>
      </c>
      <c r="IV65" s="67">
        <f t="shared" si="94"/>
        <v>0</v>
      </c>
      <c r="IW65" s="67"/>
      <c r="IX65" s="67"/>
      <c r="IY65" s="67"/>
      <c r="IZ65" s="67"/>
      <c r="JA65" s="67">
        <v>10.31</v>
      </c>
      <c r="JB65" s="67"/>
      <c r="JC65" s="67">
        <v>0</v>
      </c>
      <c r="JD65" s="67"/>
      <c r="JE65" s="347">
        <v>5.15</v>
      </c>
      <c r="JF65" s="347"/>
      <c r="JG65" s="67">
        <f t="shared" si="43"/>
        <v>15.46</v>
      </c>
      <c r="JH65" s="67">
        <f t="shared" si="44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2"/>
        <v>6.3967999999999998</v>
      </c>
      <c r="JX65" s="67">
        <f t="shared" si="83"/>
        <v>1</v>
      </c>
      <c r="JY65" s="67"/>
      <c r="JZ65" s="67"/>
      <c r="KA65" s="67"/>
      <c r="KB65" s="67"/>
      <c r="KC65" s="67">
        <f t="shared" si="45"/>
        <v>0</v>
      </c>
      <c r="KD65" s="67">
        <f t="shared" si="46"/>
        <v>0</v>
      </c>
      <c r="KE65" s="71"/>
      <c r="KF65" s="71"/>
      <c r="KG65" s="71"/>
      <c r="KH65" s="71"/>
      <c r="KI65" s="71">
        <f t="shared" si="95"/>
        <v>0</v>
      </c>
      <c r="KJ65" s="71">
        <f t="shared" si="96"/>
        <v>0</v>
      </c>
      <c r="KK65" s="71"/>
      <c r="KL65" s="71"/>
      <c r="KM65" s="71"/>
      <c r="KN65" s="71"/>
      <c r="KO65" s="71">
        <f t="shared" si="47"/>
        <v>0</v>
      </c>
      <c r="KP65" s="71">
        <f t="shared" si="47"/>
        <v>0</v>
      </c>
      <c r="KQ65" s="298"/>
      <c r="KR65" s="71"/>
      <c r="KS65" s="71"/>
      <c r="KT65" s="71"/>
      <c r="KU65" s="106">
        <f t="shared" si="48"/>
        <v>0</v>
      </c>
      <c r="KV65" s="106">
        <f t="shared" si="49"/>
        <v>0</v>
      </c>
      <c r="KW65" s="71"/>
      <c r="KX65" s="71"/>
      <c r="KY65" s="71">
        <f t="shared" si="50"/>
        <v>0</v>
      </c>
      <c r="KZ65" s="71">
        <f t="shared" si="51"/>
        <v>0</v>
      </c>
      <c r="LA65" s="71"/>
      <c r="LB65" s="71"/>
      <c r="LC65" s="71"/>
      <c r="LD65" s="71"/>
      <c r="LE65" s="71">
        <f t="shared" si="52"/>
        <v>0</v>
      </c>
      <c r="LF65" s="71">
        <f t="shared" si="53"/>
        <v>0</v>
      </c>
      <c r="LG65" s="71"/>
      <c r="LH65" s="71"/>
      <c r="LI65" s="71">
        <f t="shared" si="54"/>
        <v>0</v>
      </c>
      <c r="LJ65" s="71">
        <f t="shared" si="55"/>
        <v>0</v>
      </c>
      <c r="LK65" s="312">
        <v>15.99</v>
      </c>
      <c r="LL65" s="378"/>
      <c r="LM65" s="379">
        <v>13.71</v>
      </c>
      <c r="LN65" s="380"/>
      <c r="LO65" s="379">
        <v>0</v>
      </c>
      <c r="LP65" s="370"/>
      <c r="LQ65" s="130"/>
      <c r="LR65" s="271"/>
      <c r="LS65" s="271"/>
      <c r="LT65" s="271"/>
      <c r="LU65" s="71">
        <f t="shared" si="101"/>
        <v>29.700000000000003</v>
      </c>
      <c r="LV65" s="71">
        <f t="shared" si="57"/>
        <v>0</v>
      </c>
      <c r="LW65" s="71"/>
      <c r="LX65" s="71"/>
      <c r="LY65" s="71"/>
      <c r="LZ65" s="71"/>
      <c r="MA65" s="71">
        <f t="shared" si="58"/>
        <v>0</v>
      </c>
      <c r="MB65" s="71">
        <f t="shared" si="59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60"/>
        <v>0</v>
      </c>
      <c r="ML65" s="71">
        <f t="shared" si="61"/>
        <v>0</v>
      </c>
      <c r="MM65" s="371">
        <v>5.6429759999999991</v>
      </c>
      <c r="MN65" s="371"/>
      <c r="MO65" s="371">
        <v>3.761984</v>
      </c>
      <c r="MP65" s="371"/>
      <c r="MQ65" s="71">
        <f t="shared" si="62"/>
        <v>9.4049599999999991</v>
      </c>
      <c r="MR65" s="71">
        <f t="shared" si="63"/>
        <v>0</v>
      </c>
      <c r="MS65" s="71"/>
      <c r="MT65" s="71"/>
      <c r="MU65" s="71">
        <f t="shared" si="64"/>
        <v>0</v>
      </c>
      <c r="MV65" s="71">
        <f t="shared" si="65"/>
        <v>0</v>
      </c>
      <c r="MW65" s="71"/>
      <c r="MX65" s="71"/>
      <c r="MY65" s="71">
        <f t="shared" si="66"/>
        <v>0</v>
      </c>
      <c r="MZ65" s="71">
        <f t="shared" si="67"/>
        <v>0</v>
      </c>
      <c r="NA65" s="305"/>
      <c r="NB65" s="344"/>
      <c r="NC65" s="71">
        <f t="shared" si="68"/>
        <v>0</v>
      </c>
      <c r="ND65" s="71">
        <f t="shared" si="69"/>
        <v>0</v>
      </c>
      <c r="NE65" s="305"/>
      <c r="NF65" s="305"/>
      <c r="NG65" s="305">
        <f t="shared" si="70"/>
        <v>0</v>
      </c>
      <c r="NH65" s="305">
        <f t="shared" si="71"/>
        <v>0</v>
      </c>
      <c r="NI65" s="305"/>
      <c r="NJ65" s="305"/>
      <c r="NK65" s="305">
        <f t="shared" si="72"/>
        <v>0</v>
      </c>
      <c r="NL65" s="305">
        <f t="shared" si="73"/>
        <v>0</v>
      </c>
      <c r="NM65" s="269"/>
      <c r="NN65" s="305"/>
      <c r="NO65" s="305">
        <f t="shared" si="74"/>
        <v>0</v>
      </c>
      <c r="NP65" s="305">
        <f t="shared" si="75"/>
        <v>0</v>
      </c>
      <c r="NQ65" s="316">
        <v>10.6</v>
      </c>
      <c r="NR65" s="316"/>
      <c r="NS65" s="367">
        <v>1</v>
      </c>
      <c r="NT65" s="367"/>
      <c r="NU65" s="367">
        <v>1.5</v>
      </c>
      <c r="NV65" s="367"/>
      <c r="NW65" s="367">
        <v>1.39</v>
      </c>
      <c r="NX65" s="367"/>
      <c r="NY65" s="367">
        <v>0.69</v>
      </c>
      <c r="NZ65" s="367"/>
      <c r="OA65" s="367">
        <v>0</v>
      </c>
      <c r="OB65" s="367"/>
      <c r="OC65" s="71">
        <f t="shared" si="76"/>
        <v>15.179999999999998</v>
      </c>
      <c r="OD65" s="71">
        <f t="shared" si="77"/>
        <v>0</v>
      </c>
      <c r="OE65" s="71">
        <v>8.68</v>
      </c>
      <c r="OF65" s="71"/>
      <c r="OG65" s="106">
        <v>0</v>
      </c>
      <c r="OH65" s="71"/>
      <c r="OI65" s="106">
        <v>0</v>
      </c>
      <c r="OJ65" s="71"/>
      <c r="OK65" s="71">
        <v>0</v>
      </c>
      <c r="OL65" s="71"/>
      <c r="OM65" s="71">
        <f t="shared" si="78"/>
        <v>8.68</v>
      </c>
      <c r="ON65" s="71">
        <f t="shared" si="79"/>
        <v>0</v>
      </c>
      <c r="OO65" s="372">
        <v>8.61</v>
      </c>
      <c r="OP65" s="367"/>
      <c r="OQ65" s="372">
        <v>2.4300000000000002</v>
      </c>
      <c r="OR65" s="367"/>
      <c r="OS65" s="372">
        <v>2.65</v>
      </c>
      <c r="OT65" s="367"/>
      <c r="OU65" s="305">
        <f t="shared" si="102"/>
        <v>11.04</v>
      </c>
      <c r="OV65" s="305">
        <f t="shared" si="81"/>
        <v>0</v>
      </c>
      <c r="OW65" s="305"/>
      <c r="OX65" s="305"/>
      <c r="OY65" s="305">
        <f t="shared" si="97"/>
        <v>0</v>
      </c>
      <c r="OZ65" s="305">
        <f t="shared" si="98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4"/>
        <v>0</v>
      </c>
      <c r="J66" s="67">
        <f t="shared" si="85"/>
        <v>0</v>
      </c>
      <c r="K66" s="298"/>
      <c r="L66" s="298"/>
      <c r="M66" s="67"/>
      <c r="N66" s="67"/>
      <c r="O66" s="71"/>
      <c r="P66" s="67"/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9">
        <v>100</v>
      </c>
      <c r="AL66" s="350">
        <v>30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6"/>
        <v>100</v>
      </c>
      <c r="AV66" s="71">
        <f t="shared" si="87"/>
        <v>30</v>
      </c>
      <c r="AW66" s="67">
        <v>2</v>
      </c>
      <c r="AX66" s="67">
        <v>0.85</v>
      </c>
      <c r="AY66" s="321"/>
      <c r="AZ66" s="67"/>
      <c r="BA66" s="67"/>
      <c r="BB66" s="67"/>
      <c r="BC66" s="67">
        <f t="shared" si="88"/>
        <v>2</v>
      </c>
      <c r="BD66" s="67">
        <f t="shared" si="89"/>
        <v>0.85</v>
      </c>
      <c r="BE66" s="67">
        <v>38</v>
      </c>
      <c r="BF66" s="67">
        <v>5.4112</v>
      </c>
      <c r="BG66" s="364">
        <v>8</v>
      </c>
      <c r="BH66" s="365">
        <v>1.1392</v>
      </c>
      <c r="BI66" s="364"/>
      <c r="BJ66" s="365"/>
      <c r="BK66" s="269">
        <v>4</v>
      </c>
      <c r="BL66" s="67">
        <v>0.5696</v>
      </c>
      <c r="BM66" s="67"/>
      <c r="BN66" s="67"/>
      <c r="BO66" s="67"/>
      <c r="BP66" s="67"/>
      <c r="BQ66" s="67"/>
      <c r="BR66" s="67"/>
      <c r="BS66" s="298">
        <f t="shared" si="19"/>
        <v>50</v>
      </c>
      <c r="BT66" s="67">
        <f t="shared" si="20"/>
        <v>7.12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0"/>
        <v>0</v>
      </c>
      <c r="CD66" s="71">
        <f t="shared" si="90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0</v>
      </c>
      <c r="CN66" s="269">
        <v>0</v>
      </c>
      <c r="CO66" s="67">
        <f t="shared" si="21"/>
        <v>41.2</v>
      </c>
      <c r="CP66" s="67">
        <f t="shared" si="22"/>
        <v>13</v>
      </c>
      <c r="CQ66" s="301">
        <v>247.40625</v>
      </c>
      <c r="CR66" s="301"/>
      <c r="CS66" s="301"/>
      <c r="CT66" s="81"/>
      <c r="CU66" s="356">
        <v>18.556701030927837</v>
      </c>
      <c r="CV66" s="305"/>
      <c r="CW66" s="301">
        <v>63.814432989690722</v>
      </c>
      <c r="CX66" s="81"/>
      <c r="CY66" s="81"/>
      <c r="CZ66" s="81"/>
      <c r="DA66" s="313">
        <f t="shared" si="99"/>
        <v>329.77738402061857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41.103092783505197</v>
      </c>
      <c r="DL66" s="346">
        <v>13.701030927835101</v>
      </c>
      <c r="DM66" s="374">
        <f t="shared" si="27"/>
        <v>41.103092783505197</v>
      </c>
      <c r="DN66" s="374">
        <f t="shared" si="27"/>
        <v>13.701030927835101</v>
      </c>
      <c r="DO66" s="346">
        <v>39.869999999999997</v>
      </c>
      <c r="DP66" s="346">
        <v>13.29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8"/>
        <v>0</v>
      </c>
      <c r="ED66" s="67">
        <f t="shared" si="28"/>
        <v>0</v>
      </c>
      <c r="EE66" s="71"/>
      <c r="EF66" s="71"/>
      <c r="EG66" s="71">
        <v>41.24</v>
      </c>
      <c r="EH66" s="322">
        <v>10.31</v>
      </c>
      <c r="EI66" s="87">
        <v>257.73</v>
      </c>
      <c r="EJ66" s="87">
        <v>64.432500000000005</v>
      </c>
      <c r="EK66" s="74">
        <v>113.4</v>
      </c>
      <c r="EL66" s="87">
        <v>28.35</v>
      </c>
      <c r="EM66" s="314"/>
      <c r="EN66" s="314"/>
      <c r="EO66" s="314"/>
      <c r="EP66" s="314"/>
      <c r="EQ66" s="67">
        <f t="shared" si="29"/>
        <v>412.37</v>
      </c>
      <c r="ER66" s="67">
        <f t="shared" si="100"/>
        <v>103.0925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45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3"/>
        <v>0</v>
      </c>
      <c r="FR66" s="67">
        <f t="shared" si="34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5"/>
        <v>0</v>
      </c>
      <c r="GH66" s="67">
        <f t="shared" si="36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1"/>
        <v>0</v>
      </c>
      <c r="HJ66" s="71">
        <f t="shared" si="92"/>
        <v>0</v>
      </c>
      <c r="HK66" s="67"/>
      <c r="HL66" s="67"/>
      <c r="HM66" s="67"/>
      <c r="HN66" s="87"/>
      <c r="HO66" s="67">
        <f t="shared" si="37"/>
        <v>0</v>
      </c>
      <c r="HP66" s="67">
        <f t="shared" si="38"/>
        <v>0</v>
      </c>
      <c r="HQ66" s="298">
        <v>400</v>
      </c>
      <c r="HR66" s="67"/>
      <c r="HS66" s="298">
        <v>400</v>
      </c>
      <c r="HT66" s="67"/>
      <c r="HU66" s="67">
        <f t="shared" si="39"/>
        <v>400</v>
      </c>
      <c r="HV66" s="67">
        <f t="shared" si="40"/>
        <v>0</v>
      </c>
      <c r="HW66" s="67"/>
      <c r="HX66" s="67"/>
      <c r="HY66" s="316"/>
      <c r="HZ66" s="316"/>
      <c r="IA66" s="89"/>
      <c r="IB66" s="87"/>
      <c r="IC66" s="305">
        <v>6.8</v>
      </c>
      <c r="ID66" s="269">
        <v>1.7</v>
      </c>
      <c r="IE66" s="89"/>
      <c r="IF66" s="89"/>
      <c r="IG66" s="67">
        <f t="shared" si="41"/>
        <v>6.8</v>
      </c>
      <c r="IH66" s="67">
        <f t="shared" si="42"/>
        <v>1.7</v>
      </c>
      <c r="II66" s="67">
        <v>125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3"/>
        <v>125</v>
      </c>
      <c r="IV66" s="67">
        <f t="shared" si="94"/>
        <v>0</v>
      </c>
      <c r="IW66" s="67"/>
      <c r="IX66" s="67"/>
      <c r="IY66" s="67"/>
      <c r="IZ66" s="67"/>
      <c r="JA66" s="67">
        <v>10.31</v>
      </c>
      <c r="JB66" s="67"/>
      <c r="JC66" s="67">
        <v>0</v>
      </c>
      <c r="JD66" s="67"/>
      <c r="JE66" s="347">
        <v>5.15</v>
      </c>
      <c r="JF66" s="347"/>
      <c r="JG66" s="67">
        <f t="shared" si="43"/>
        <v>15.46</v>
      </c>
      <c r="JH66" s="67">
        <f t="shared" si="44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2"/>
        <v>6.3967999999999998</v>
      </c>
      <c r="JX66" s="67">
        <f t="shared" si="83"/>
        <v>1</v>
      </c>
      <c r="JY66" s="67"/>
      <c r="JZ66" s="67"/>
      <c r="KA66" s="67"/>
      <c r="KB66" s="67"/>
      <c r="KC66" s="67">
        <f t="shared" si="45"/>
        <v>0</v>
      </c>
      <c r="KD66" s="67">
        <f t="shared" si="46"/>
        <v>0</v>
      </c>
      <c r="KE66" s="71"/>
      <c r="KF66" s="71"/>
      <c r="KG66" s="71"/>
      <c r="KH66" s="71"/>
      <c r="KI66" s="71">
        <f t="shared" si="95"/>
        <v>0</v>
      </c>
      <c r="KJ66" s="71">
        <f t="shared" si="96"/>
        <v>0</v>
      </c>
      <c r="KK66" s="71"/>
      <c r="KL66" s="71"/>
      <c r="KM66" s="71"/>
      <c r="KN66" s="71"/>
      <c r="KO66" s="71">
        <f t="shared" si="47"/>
        <v>0</v>
      </c>
      <c r="KP66" s="71">
        <f t="shared" si="47"/>
        <v>0</v>
      </c>
      <c r="KQ66" s="298"/>
      <c r="KR66" s="71"/>
      <c r="KS66" s="71"/>
      <c r="KT66" s="71"/>
      <c r="KU66" s="106">
        <f t="shared" si="48"/>
        <v>0</v>
      </c>
      <c r="KV66" s="106">
        <f t="shared" si="49"/>
        <v>0</v>
      </c>
      <c r="KW66" s="71"/>
      <c r="KX66" s="71"/>
      <c r="KY66" s="71">
        <f t="shared" si="50"/>
        <v>0</v>
      </c>
      <c r="KZ66" s="71">
        <f t="shared" si="51"/>
        <v>0</v>
      </c>
      <c r="LA66" s="71"/>
      <c r="LB66" s="71"/>
      <c r="LC66" s="71"/>
      <c r="LD66" s="71"/>
      <c r="LE66" s="71">
        <f t="shared" si="52"/>
        <v>0</v>
      </c>
      <c r="LF66" s="71">
        <f t="shared" si="53"/>
        <v>0</v>
      </c>
      <c r="LG66" s="71"/>
      <c r="LH66" s="71"/>
      <c r="LI66" s="71">
        <f t="shared" si="54"/>
        <v>0</v>
      </c>
      <c r="LJ66" s="71">
        <f t="shared" si="55"/>
        <v>0</v>
      </c>
      <c r="LK66" s="312">
        <v>15.99</v>
      </c>
      <c r="LL66" s="378"/>
      <c r="LM66" s="379">
        <v>13.71</v>
      </c>
      <c r="LN66" s="380"/>
      <c r="LO66" s="379">
        <v>0</v>
      </c>
      <c r="LP66" s="370"/>
      <c r="LQ66" s="130"/>
      <c r="LR66" s="271"/>
      <c r="LS66" s="271"/>
      <c r="LT66" s="271"/>
      <c r="LU66" s="71">
        <f t="shared" si="101"/>
        <v>29.700000000000003</v>
      </c>
      <c r="LV66" s="71">
        <f t="shared" si="57"/>
        <v>0</v>
      </c>
      <c r="LW66" s="71"/>
      <c r="LX66" s="71"/>
      <c r="LY66" s="71"/>
      <c r="LZ66" s="71"/>
      <c r="MA66" s="71">
        <f t="shared" si="58"/>
        <v>0</v>
      </c>
      <c r="MB66" s="71">
        <f t="shared" si="59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60"/>
        <v>0</v>
      </c>
      <c r="ML66" s="71">
        <f t="shared" si="61"/>
        <v>0</v>
      </c>
      <c r="MM66" s="371">
        <v>5.4118079999999997</v>
      </c>
      <c r="MN66" s="371"/>
      <c r="MO66" s="371">
        <v>3.607872</v>
      </c>
      <c r="MP66" s="371"/>
      <c r="MQ66" s="71">
        <f t="shared" si="62"/>
        <v>9.0196799999999993</v>
      </c>
      <c r="MR66" s="71">
        <f t="shared" si="63"/>
        <v>0</v>
      </c>
      <c r="MS66" s="71"/>
      <c r="MT66" s="71"/>
      <c r="MU66" s="71">
        <f t="shared" si="64"/>
        <v>0</v>
      </c>
      <c r="MV66" s="71">
        <f t="shared" si="65"/>
        <v>0</v>
      </c>
      <c r="MW66" s="71"/>
      <c r="MX66" s="71"/>
      <c r="MY66" s="71">
        <f t="shared" si="66"/>
        <v>0</v>
      </c>
      <c r="MZ66" s="71">
        <f t="shared" si="67"/>
        <v>0</v>
      </c>
      <c r="NA66" s="305"/>
      <c r="NB66" s="344"/>
      <c r="NC66" s="71">
        <f t="shared" si="68"/>
        <v>0</v>
      </c>
      <c r="ND66" s="71">
        <f t="shared" si="69"/>
        <v>0</v>
      </c>
      <c r="NE66" s="305"/>
      <c r="NF66" s="305"/>
      <c r="NG66" s="305">
        <f t="shared" si="70"/>
        <v>0</v>
      </c>
      <c r="NH66" s="305">
        <f t="shared" si="71"/>
        <v>0</v>
      </c>
      <c r="NI66" s="305"/>
      <c r="NJ66" s="305"/>
      <c r="NK66" s="305">
        <f t="shared" si="72"/>
        <v>0</v>
      </c>
      <c r="NL66" s="305">
        <f t="shared" si="73"/>
        <v>0</v>
      </c>
      <c r="NM66" s="269"/>
      <c r="NN66" s="305"/>
      <c r="NO66" s="305">
        <f t="shared" si="74"/>
        <v>0</v>
      </c>
      <c r="NP66" s="305">
        <f t="shared" si="75"/>
        <v>0</v>
      </c>
      <c r="NQ66" s="316">
        <v>10.6</v>
      </c>
      <c r="NR66" s="316"/>
      <c r="NS66" s="367">
        <v>1</v>
      </c>
      <c r="NT66" s="367"/>
      <c r="NU66" s="367">
        <v>1.5</v>
      </c>
      <c r="NV66" s="367"/>
      <c r="NW66" s="367">
        <v>1.1000000000000001</v>
      </c>
      <c r="NX66" s="367"/>
      <c r="NY66" s="367">
        <v>0.55000000000000004</v>
      </c>
      <c r="NZ66" s="367"/>
      <c r="OA66" s="367">
        <v>0</v>
      </c>
      <c r="OB66" s="367"/>
      <c r="OC66" s="71">
        <f t="shared" si="76"/>
        <v>14.75</v>
      </c>
      <c r="OD66" s="71">
        <f t="shared" si="77"/>
        <v>0</v>
      </c>
      <c r="OE66" s="71">
        <v>5.77</v>
      </c>
      <c r="OF66" s="71"/>
      <c r="OG66" s="106">
        <v>0</v>
      </c>
      <c r="OH66" s="71"/>
      <c r="OI66" s="106">
        <v>0</v>
      </c>
      <c r="OJ66" s="71"/>
      <c r="OK66" s="71">
        <v>0</v>
      </c>
      <c r="OL66" s="71"/>
      <c r="OM66" s="71">
        <f t="shared" si="78"/>
        <v>5.77</v>
      </c>
      <c r="ON66" s="71">
        <f t="shared" si="79"/>
        <v>0</v>
      </c>
      <c r="OO66" s="372">
        <v>8.75</v>
      </c>
      <c r="OP66" s="367"/>
      <c r="OQ66" s="372">
        <v>2.4700000000000002</v>
      </c>
      <c r="OR66" s="367"/>
      <c r="OS66" s="372">
        <v>2.7</v>
      </c>
      <c r="OT66" s="367"/>
      <c r="OU66" s="305">
        <f t="shared" si="102"/>
        <v>11.22</v>
      </c>
      <c r="OV66" s="305">
        <f t="shared" si="81"/>
        <v>0</v>
      </c>
      <c r="OW66" s="305"/>
      <c r="OX66" s="305"/>
      <c r="OY66" s="305">
        <f t="shared" si="97"/>
        <v>0</v>
      </c>
      <c r="OZ66" s="305">
        <f t="shared" si="98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4"/>
        <v>0</v>
      </c>
      <c r="J67" s="67">
        <f t="shared" si="85"/>
        <v>0</v>
      </c>
      <c r="K67" s="298"/>
      <c r="L67" s="298"/>
      <c r="M67" s="67"/>
      <c r="N67" s="67"/>
      <c r="O67" s="71"/>
      <c r="P67" s="67"/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9">
        <v>100</v>
      </c>
      <c r="AL67" s="350">
        <v>30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6"/>
        <v>100</v>
      </c>
      <c r="AV67" s="71">
        <f t="shared" si="87"/>
        <v>30</v>
      </c>
      <c r="AW67" s="67">
        <v>2</v>
      </c>
      <c r="AX67" s="67">
        <v>0.85</v>
      </c>
      <c r="AY67" s="321"/>
      <c r="AZ67" s="67"/>
      <c r="BA67" s="67"/>
      <c r="BB67" s="67"/>
      <c r="BC67" s="67">
        <f t="shared" si="88"/>
        <v>2</v>
      </c>
      <c r="BD67" s="67">
        <f t="shared" si="89"/>
        <v>0.85</v>
      </c>
      <c r="BE67" s="67">
        <v>38</v>
      </c>
      <c r="BF67" s="67">
        <v>5.4112</v>
      </c>
      <c r="BG67" s="364">
        <v>8</v>
      </c>
      <c r="BH67" s="365">
        <v>1.1392</v>
      </c>
      <c r="BI67" s="364"/>
      <c r="BJ67" s="365"/>
      <c r="BK67" s="269">
        <v>4</v>
      </c>
      <c r="BL67" s="67">
        <v>0.5696</v>
      </c>
      <c r="BM67" s="67"/>
      <c r="BN67" s="67"/>
      <c r="BO67" s="67"/>
      <c r="BP67" s="67"/>
      <c r="BQ67" s="67"/>
      <c r="BR67" s="67"/>
      <c r="BS67" s="298">
        <f t="shared" si="19"/>
        <v>50</v>
      </c>
      <c r="BT67" s="67">
        <f t="shared" si="20"/>
        <v>7.12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0"/>
        <v>0</v>
      </c>
      <c r="CD67" s="71">
        <f t="shared" si="90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0</v>
      </c>
      <c r="CN67" s="269">
        <v>0</v>
      </c>
      <c r="CO67" s="67">
        <f t="shared" si="21"/>
        <v>41.2</v>
      </c>
      <c r="CP67" s="67">
        <f t="shared" si="22"/>
        <v>13</v>
      </c>
      <c r="CQ67" s="301">
        <v>247.40625</v>
      </c>
      <c r="CR67" s="301"/>
      <c r="CS67" s="301"/>
      <c r="CT67" s="81"/>
      <c r="CU67" s="356">
        <v>18.556701030927837</v>
      </c>
      <c r="CV67" s="305"/>
      <c r="CW67" s="301">
        <v>63.814432989690722</v>
      </c>
      <c r="CX67" s="81"/>
      <c r="CY67" s="81"/>
      <c r="CZ67" s="81"/>
      <c r="DA67" s="313">
        <f t="shared" si="99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41.103092783505197</v>
      </c>
      <c r="DL67" s="346">
        <v>13.701030927835101</v>
      </c>
      <c r="DM67" s="374">
        <f t="shared" si="27"/>
        <v>41.103092783505197</v>
      </c>
      <c r="DN67" s="374">
        <f t="shared" si="27"/>
        <v>13.701030927835101</v>
      </c>
      <c r="DO67" s="346">
        <v>39.869999999999997</v>
      </c>
      <c r="DP67" s="346">
        <v>13.29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8"/>
        <v>0</v>
      </c>
      <c r="ED67" s="67">
        <f t="shared" si="28"/>
        <v>0</v>
      </c>
      <c r="EE67" s="71"/>
      <c r="EF67" s="71"/>
      <c r="EG67" s="71">
        <v>41.24</v>
      </c>
      <c r="EH67" s="322">
        <v>10.31</v>
      </c>
      <c r="EI67" s="87">
        <v>257.73</v>
      </c>
      <c r="EJ67" s="87">
        <v>64.432500000000005</v>
      </c>
      <c r="EK67" s="74">
        <v>113.4</v>
      </c>
      <c r="EL67" s="87">
        <v>28.35</v>
      </c>
      <c r="EM67" s="314"/>
      <c r="EN67" s="314"/>
      <c r="EO67" s="314"/>
      <c r="EP67" s="314"/>
      <c r="EQ67" s="67">
        <f t="shared" si="29"/>
        <v>412.37</v>
      </c>
      <c r="ER67" s="67">
        <f t="shared" si="100"/>
        <v>103.0925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45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3"/>
        <v>0</v>
      </c>
      <c r="FR67" s="67">
        <f t="shared" si="34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5"/>
        <v>0</v>
      </c>
      <c r="GH67" s="67">
        <f t="shared" si="36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1"/>
        <v>0</v>
      </c>
      <c r="HJ67" s="71">
        <f t="shared" si="92"/>
        <v>0</v>
      </c>
      <c r="HK67" s="67"/>
      <c r="HL67" s="67"/>
      <c r="HM67" s="67"/>
      <c r="HN67" s="87"/>
      <c r="HO67" s="67">
        <f t="shared" si="37"/>
        <v>0</v>
      </c>
      <c r="HP67" s="67">
        <f t="shared" si="38"/>
        <v>0</v>
      </c>
      <c r="HQ67" s="298">
        <v>400</v>
      </c>
      <c r="HR67" s="67"/>
      <c r="HS67" s="298">
        <v>400</v>
      </c>
      <c r="HT67" s="67"/>
      <c r="HU67" s="67">
        <f t="shared" si="39"/>
        <v>400</v>
      </c>
      <c r="HV67" s="67">
        <f t="shared" si="40"/>
        <v>0</v>
      </c>
      <c r="HW67" s="67"/>
      <c r="HX67" s="67"/>
      <c r="HY67" s="319"/>
      <c r="HZ67" s="319"/>
      <c r="IA67" s="89"/>
      <c r="IB67" s="87"/>
      <c r="IC67" s="352">
        <v>6.8</v>
      </c>
      <c r="ID67" s="269">
        <v>1.7</v>
      </c>
      <c r="IE67" s="89"/>
      <c r="IF67" s="89"/>
      <c r="IG67" s="67">
        <f t="shared" si="41"/>
        <v>6.8</v>
      </c>
      <c r="IH67" s="67">
        <f t="shared" si="42"/>
        <v>1.7</v>
      </c>
      <c r="II67" s="67">
        <v>115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3"/>
        <v>115</v>
      </c>
      <c r="IV67" s="67">
        <f t="shared" si="94"/>
        <v>0</v>
      </c>
      <c r="IW67" s="67"/>
      <c r="IX67" s="67"/>
      <c r="IY67" s="67"/>
      <c r="IZ67" s="67"/>
      <c r="JA67" s="67">
        <v>10.31</v>
      </c>
      <c r="JB67" s="67"/>
      <c r="JC67" s="67">
        <v>0</v>
      </c>
      <c r="JD67" s="67"/>
      <c r="JE67" s="347">
        <v>5.15</v>
      </c>
      <c r="JF67" s="347"/>
      <c r="JG67" s="67">
        <f t="shared" si="43"/>
        <v>15.46</v>
      </c>
      <c r="JH67" s="67">
        <f t="shared" si="44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2"/>
        <v>6.3967999999999998</v>
      </c>
      <c r="JX67" s="67">
        <f t="shared" si="83"/>
        <v>1</v>
      </c>
      <c r="JY67" s="67"/>
      <c r="JZ67" s="67"/>
      <c r="KA67" s="67"/>
      <c r="KB67" s="67"/>
      <c r="KC67" s="67">
        <f t="shared" si="45"/>
        <v>0</v>
      </c>
      <c r="KD67" s="67">
        <f t="shared" si="46"/>
        <v>0</v>
      </c>
      <c r="KE67" s="71"/>
      <c r="KF67" s="71"/>
      <c r="KG67" s="71"/>
      <c r="KH67" s="71"/>
      <c r="KI67" s="71">
        <f t="shared" si="95"/>
        <v>0</v>
      </c>
      <c r="KJ67" s="71">
        <f t="shared" si="96"/>
        <v>0</v>
      </c>
      <c r="KK67" s="71"/>
      <c r="KL67" s="71"/>
      <c r="KM67" s="71"/>
      <c r="KN67" s="71"/>
      <c r="KO67" s="71">
        <f t="shared" si="47"/>
        <v>0</v>
      </c>
      <c r="KP67" s="71">
        <f t="shared" si="47"/>
        <v>0</v>
      </c>
      <c r="KQ67" s="298"/>
      <c r="KR67" s="71"/>
      <c r="KS67" s="71"/>
      <c r="KT67" s="71"/>
      <c r="KU67" s="106">
        <f t="shared" si="48"/>
        <v>0</v>
      </c>
      <c r="KV67" s="106">
        <f t="shared" si="49"/>
        <v>0</v>
      </c>
      <c r="KW67" s="71"/>
      <c r="KX67" s="71"/>
      <c r="KY67" s="71">
        <f t="shared" si="50"/>
        <v>0</v>
      </c>
      <c r="KZ67" s="71">
        <f t="shared" si="51"/>
        <v>0</v>
      </c>
      <c r="LA67" s="71"/>
      <c r="LB67" s="71"/>
      <c r="LC67" s="71"/>
      <c r="LD67" s="71"/>
      <c r="LE67" s="71">
        <f t="shared" si="52"/>
        <v>0</v>
      </c>
      <c r="LF67" s="71">
        <f t="shared" si="53"/>
        <v>0</v>
      </c>
      <c r="LG67" s="71"/>
      <c r="LH67" s="71"/>
      <c r="LI67" s="71">
        <f t="shared" si="54"/>
        <v>0</v>
      </c>
      <c r="LJ67" s="71">
        <f t="shared" si="55"/>
        <v>0</v>
      </c>
      <c r="LK67" s="312">
        <v>15.99</v>
      </c>
      <c r="LL67" s="378"/>
      <c r="LM67" s="379">
        <v>13.71</v>
      </c>
      <c r="LN67" s="380"/>
      <c r="LO67" s="379">
        <v>0</v>
      </c>
      <c r="LP67" s="370"/>
      <c r="LQ67" s="130"/>
      <c r="LR67" s="271"/>
      <c r="LS67" s="271"/>
      <c r="LT67" s="271"/>
      <c r="LU67" s="71">
        <f t="shared" si="101"/>
        <v>29.700000000000003</v>
      </c>
      <c r="LV67" s="71">
        <f t="shared" si="57"/>
        <v>0</v>
      </c>
      <c r="LW67" s="71"/>
      <c r="LX67" s="71"/>
      <c r="LY67" s="71"/>
      <c r="LZ67" s="71"/>
      <c r="MA67" s="71">
        <f t="shared" si="58"/>
        <v>0</v>
      </c>
      <c r="MB67" s="71">
        <f t="shared" si="59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60"/>
        <v>0</v>
      </c>
      <c r="ML67" s="71">
        <f t="shared" si="61"/>
        <v>0</v>
      </c>
      <c r="MM67" s="371">
        <v>5.1538079999999997</v>
      </c>
      <c r="MN67" s="371"/>
      <c r="MO67" s="371">
        <v>3.4358719999999998</v>
      </c>
      <c r="MP67" s="371"/>
      <c r="MQ67" s="71">
        <f t="shared" si="62"/>
        <v>8.5896799999999995</v>
      </c>
      <c r="MR67" s="71">
        <f t="shared" si="63"/>
        <v>0</v>
      </c>
      <c r="MS67" s="71"/>
      <c r="MT67" s="71"/>
      <c r="MU67" s="71">
        <f t="shared" si="64"/>
        <v>0</v>
      </c>
      <c r="MV67" s="71">
        <f t="shared" si="65"/>
        <v>0</v>
      </c>
      <c r="MW67" s="71"/>
      <c r="MX67" s="71"/>
      <c r="MY67" s="71">
        <f t="shared" si="66"/>
        <v>0</v>
      </c>
      <c r="MZ67" s="71">
        <f t="shared" si="67"/>
        <v>0</v>
      </c>
      <c r="NA67" s="305"/>
      <c r="NB67" s="344"/>
      <c r="NC67" s="71">
        <f t="shared" si="68"/>
        <v>0</v>
      </c>
      <c r="ND67" s="71">
        <f t="shared" si="69"/>
        <v>0</v>
      </c>
      <c r="NE67" s="305"/>
      <c r="NF67" s="305"/>
      <c r="NG67" s="305">
        <f t="shared" si="70"/>
        <v>0</v>
      </c>
      <c r="NH67" s="305">
        <f t="shared" si="71"/>
        <v>0</v>
      </c>
      <c r="NI67" s="305"/>
      <c r="NJ67" s="305"/>
      <c r="NK67" s="305">
        <f t="shared" si="72"/>
        <v>0</v>
      </c>
      <c r="NL67" s="305">
        <f t="shared" si="73"/>
        <v>0</v>
      </c>
      <c r="NM67" s="269"/>
      <c r="NN67" s="305"/>
      <c r="NO67" s="305">
        <f t="shared" si="74"/>
        <v>0</v>
      </c>
      <c r="NP67" s="305">
        <f t="shared" si="75"/>
        <v>0</v>
      </c>
      <c r="NQ67" s="316">
        <v>10.6</v>
      </c>
      <c r="NR67" s="316"/>
      <c r="NS67" s="367">
        <v>1</v>
      </c>
      <c r="NT67" s="367"/>
      <c r="NU67" s="367">
        <v>1.5</v>
      </c>
      <c r="NV67" s="367"/>
      <c r="NW67" s="367">
        <v>0.28999999999999998</v>
      </c>
      <c r="NX67" s="367"/>
      <c r="NY67" s="367">
        <v>0.14000000000000001</v>
      </c>
      <c r="NZ67" s="367"/>
      <c r="OA67" s="367">
        <v>0</v>
      </c>
      <c r="OB67" s="367"/>
      <c r="OC67" s="71">
        <f t="shared" si="76"/>
        <v>13.530000000000001</v>
      </c>
      <c r="OD67" s="71">
        <f t="shared" si="77"/>
        <v>0</v>
      </c>
      <c r="OE67" s="71">
        <v>6.52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8"/>
        <v>6.52</v>
      </c>
      <c r="ON67" s="71">
        <f t="shared" si="79"/>
        <v>0</v>
      </c>
      <c r="OO67" s="372">
        <v>8.52</v>
      </c>
      <c r="OP67" s="367"/>
      <c r="OQ67" s="372">
        <v>2.41</v>
      </c>
      <c r="OR67" s="367"/>
      <c r="OS67" s="372">
        <v>2.63</v>
      </c>
      <c r="OT67" s="367"/>
      <c r="OU67" s="305">
        <f t="shared" si="102"/>
        <v>10.93</v>
      </c>
      <c r="OV67" s="305">
        <f t="shared" si="81"/>
        <v>0</v>
      </c>
      <c r="OW67" s="305"/>
      <c r="OX67" s="305"/>
      <c r="OY67" s="305">
        <f t="shared" si="97"/>
        <v>0</v>
      </c>
      <c r="OZ67" s="305">
        <f t="shared" si="98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4"/>
        <v>0</v>
      </c>
      <c r="J68" s="67">
        <f t="shared" si="85"/>
        <v>0</v>
      </c>
      <c r="K68" s="298"/>
      <c r="L68" s="298"/>
      <c r="M68" s="67"/>
      <c r="N68" s="67"/>
      <c r="O68" s="71"/>
      <c r="P68" s="67"/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9">
        <v>100</v>
      </c>
      <c r="AL68" s="350">
        <v>30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6"/>
        <v>100</v>
      </c>
      <c r="AV68" s="71">
        <f t="shared" si="87"/>
        <v>30</v>
      </c>
      <c r="AW68" s="67">
        <v>2</v>
      </c>
      <c r="AX68" s="67">
        <v>0.85</v>
      </c>
      <c r="AY68" s="321"/>
      <c r="AZ68" s="67"/>
      <c r="BA68" s="67"/>
      <c r="BB68" s="67"/>
      <c r="BC68" s="67">
        <f t="shared" si="88"/>
        <v>2</v>
      </c>
      <c r="BD68" s="67">
        <f t="shared" si="89"/>
        <v>0.85</v>
      </c>
      <c r="BE68" s="67">
        <v>38</v>
      </c>
      <c r="BF68" s="67">
        <v>5.4112</v>
      </c>
      <c r="BG68" s="364">
        <v>8</v>
      </c>
      <c r="BH68" s="365">
        <v>1.1392</v>
      </c>
      <c r="BI68" s="364"/>
      <c r="BJ68" s="365"/>
      <c r="BK68" s="269">
        <v>4</v>
      </c>
      <c r="BL68" s="67">
        <v>0.5696</v>
      </c>
      <c r="BM68" s="67"/>
      <c r="BN68" s="67"/>
      <c r="BO68" s="67"/>
      <c r="BP68" s="67"/>
      <c r="BQ68" s="67"/>
      <c r="BR68" s="67"/>
      <c r="BS68" s="298">
        <f t="shared" si="19"/>
        <v>50</v>
      </c>
      <c r="BT68" s="67">
        <f t="shared" si="20"/>
        <v>7.12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0"/>
        <v>0</v>
      </c>
      <c r="CD68" s="71">
        <f t="shared" si="90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0</v>
      </c>
      <c r="CN68" s="269">
        <v>0</v>
      </c>
      <c r="CO68" s="67">
        <f t="shared" si="21"/>
        <v>41.2</v>
      </c>
      <c r="CP68" s="67">
        <f t="shared" si="22"/>
        <v>13</v>
      </c>
      <c r="CQ68" s="301">
        <v>247.40625</v>
      </c>
      <c r="CR68" s="301"/>
      <c r="CS68" s="301"/>
      <c r="CT68" s="81"/>
      <c r="CU68" s="356">
        <v>18.556701030927837</v>
      </c>
      <c r="CV68" s="305"/>
      <c r="CW68" s="301">
        <v>63.814432989690722</v>
      </c>
      <c r="CX68" s="81"/>
      <c r="CY68" s="81"/>
      <c r="CZ68" s="81"/>
      <c r="DA68" s="313">
        <f t="shared" si="99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41.103092783505197</v>
      </c>
      <c r="DL68" s="346">
        <v>13.701030927835101</v>
      </c>
      <c r="DM68" s="374">
        <f t="shared" si="27"/>
        <v>41.103092783505197</v>
      </c>
      <c r="DN68" s="374">
        <f t="shared" si="27"/>
        <v>13.701030927835101</v>
      </c>
      <c r="DO68" s="346">
        <v>39.869999999999997</v>
      </c>
      <c r="DP68" s="346">
        <v>13.29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8"/>
        <v>0</v>
      </c>
      <c r="ED68" s="67">
        <f t="shared" si="28"/>
        <v>0</v>
      </c>
      <c r="EE68" s="71"/>
      <c r="EF68" s="71"/>
      <c r="EG68" s="71">
        <v>41.24</v>
      </c>
      <c r="EH68" s="322">
        <v>10.31</v>
      </c>
      <c r="EI68" s="87">
        <v>257.73</v>
      </c>
      <c r="EJ68" s="87">
        <v>64.432500000000005</v>
      </c>
      <c r="EK68" s="74">
        <v>113.4</v>
      </c>
      <c r="EL68" s="87">
        <v>28.35</v>
      </c>
      <c r="EM68" s="314"/>
      <c r="EN68" s="314"/>
      <c r="EO68" s="314"/>
      <c r="EP68" s="314"/>
      <c r="EQ68" s="67">
        <f t="shared" si="29"/>
        <v>412.37</v>
      </c>
      <c r="ER68" s="67">
        <f t="shared" si="100"/>
        <v>103.0925</v>
      </c>
      <c r="ES68" s="305"/>
      <c r="ET68" s="305"/>
      <c r="EU68" s="88"/>
      <c r="EV68" s="88"/>
      <c r="EW68" s="71">
        <f t="shared" si="31"/>
        <v>0</v>
      </c>
      <c r="EX68" s="71">
        <f t="shared" si="32"/>
        <v>0</v>
      </c>
      <c r="EY68" s="67"/>
      <c r="EZ68" s="67"/>
      <c r="FA68" s="354">
        <v>45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3"/>
        <v>0</v>
      </c>
      <c r="FR68" s="67">
        <f t="shared" si="34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5"/>
        <v>0</v>
      </c>
      <c r="GH68" s="67">
        <f t="shared" si="36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1"/>
        <v>0</v>
      </c>
      <c r="HJ68" s="71">
        <f t="shared" si="92"/>
        <v>0</v>
      </c>
      <c r="HK68" s="67"/>
      <c r="HL68" s="67"/>
      <c r="HM68" s="67"/>
      <c r="HN68" s="87"/>
      <c r="HO68" s="67">
        <f t="shared" si="37"/>
        <v>0</v>
      </c>
      <c r="HP68" s="67">
        <f t="shared" si="38"/>
        <v>0</v>
      </c>
      <c r="HQ68" s="298">
        <v>400</v>
      </c>
      <c r="HR68" s="67"/>
      <c r="HS68" s="298">
        <v>400</v>
      </c>
      <c r="HT68" s="67"/>
      <c r="HU68" s="67">
        <f t="shared" si="39"/>
        <v>400</v>
      </c>
      <c r="HV68" s="67">
        <f t="shared" si="40"/>
        <v>0</v>
      </c>
      <c r="HW68" s="67"/>
      <c r="HX68" s="67"/>
      <c r="HY68" s="316"/>
      <c r="HZ68" s="316"/>
      <c r="IA68" s="89"/>
      <c r="IB68" s="87"/>
      <c r="IC68" s="305">
        <v>6.8</v>
      </c>
      <c r="ID68" s="269">
        <v>1.7</v>
      </c>
      <c r="IE68" s="89"/>
      <c r="IF68" s="89"/>
      <c r="IG68" s="67">
        <f t="shared" si="41"/>
        <v>6.8</v>
      </c>
      <c r="IH68" s="67">
        <f t="shared" si="42"/>
        <v>1.7</v>
      </c>
      <c r="II68" s="67">
        <v>95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3"/>
        <v>95</v>
      </c>
      <c r="IV68" s="67">
        <f t="shared" si="94"/>
        <v>0</v>
      </c>
      <c r="IW68" s="67"/>
      <c r="IX68" s="67"/>
      <c r="IY68" s="67"/>
      <c r="IZ68" s="67"/>
      <c r="JA68" s="67">
        <v>10.31</v>
      </c>
      <c r="JB68" s="67"/>
      <c r="JC68" s="67">
        <v>0</v>
      </c>
      <c r="JD68" s="67"/>
      <c r="JE68" s="347">
        <v>5.15</v>
      </c>
      <c r="JF68" s="347"/>
      <c r="JG68" s="67">
        <f t="shared" si="43"/>
        <v>15.46</v>
      </c>
      <c r="JH68" s="67">
        <f t="shared" si="44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2"/>
        <v>6.3967999999999998</v>
      </c>
      <c r="JX68" s="67">
        <f t="shared" si="83"/>
        <v>1</v>
      </c>
      <c r="JY68" s="67"/>
      <c r="JZ68" s="67"/>
      <c r="KA68" s="67"/>
      <c r="KB68" s="67"/>
      <c r="KC68" s="67">
        <f t="shared" si="45"/>
        <v>0</v>
      </c>
      <c r="KD68" s="67">
        <f t="shared" si="46"/>
        <v>0</v>
      </c>
      <c r="KE68" s="71"/>
      <c r="KF68" s="71"/>
      <c r="KG68" s="71"/>
      <c r="KH68" s="71"/>
      <c r="KI68" s="71">
        <f t="shared" si="95"/>
        <v>0</v>
      </c>
      <c r="KJ68" s="71">
        <f t="shared" si="96"/>
        <v>0</v>
      </c>
      <c r="KK68" s="71"/>
      <c r="KL68" s="71"/>
      <c r="KM68" s="71"/>
      <c r="KN68" s="71"/>
      <c r="KO68" s="71">
        <f t="shared" si="47"/>
        <v>0</v>
      </c>
      <c r="KP68" s="71">
        <f t="shared" si="47"/>
        <v>0</v>
      </c>
      <c r="KQ68" s="298"/>
      <c r="KR68" s="71"/>
      <c r="KS68" s="71"/>
      <c r="KT68" s="71"/>
      <c r="KU68" s="106">
        <f t="shared" si="48"/>
        <v>0</v>
      </c>
      <c r="KV68" s="106">
        <f t="shared" si="49"/>
        <v>0</v>
      </c>
      <c r="KW68" s="71"/>
      <c r="KX68" s="71"/>
      <c r="KY68" s="71">
        <f t="shared" si="50"/>
        <v>0</v>
      </c>
      <c r="KZ68" s="71">
        <f t="shared" si="51"/>
        <v>0</v>
      </c>
      <c r="LA68" s="71"/>
      <c r="LB68" s="71"/>
      <c r="LC68" s="71"/>
      <c r="LD68" s="71"/>
      <c r="LE68" s="71">
        <f t="shared" si="52"/>
        <v>0</v>
      </c>
      <c r="LF68" s="71">
        <f t="shared" si="53"/>
        <v>0</v>
      </c>
      <c r="LG68" s="71"/>
      <c r="LH68" s="71"/>
      <c r="LI68" s="71">
        <f t="shared" si="54"/>
        <v>0</v>
      </c>
      <c r="LJ68" s="71">
        <f t="shared" si="55"/>
        <v>0</v>
      </c>
      <c r="LK68" s="312">
        <v>15.99</v>
      </c>
      <c r="LL68" s="378"/>
      <c r="LM68" s="379">
        <v>13.71</v>
      </c>
      <c r="LN68" s="380"/>
      <c r="LO68" s="379">
        <v>0</v>
      </c>
      <c r="LP68" s="370"/>
      <c r="LQ68" s="130"/>
      <c r="LR68" s="271"/>
      <c r="LS68" s="271"/>
      <c r="LT68" s="271"/>
      <c r="LU68" s="71">
        <f t="shared" si="101"/>
        <v>29.700000000000003</v>
      </c>
      <c r="LV68" s="71">
        <f t="shared" si="57"/>
        <v>0</v>
      </c>
      <c r="LW68" s="71"/>
      <c r="LX68" s="71"/>
      <c r="LY68" s="71"/>
      <c r="LZ68" s="71"/>
      <c r="MA68" s="71">
        <f t="shared" si="58"/>
        <v>0</v>
      </c>
      <c r="MB68" s="71">
        <f t="shared" si="59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60"/>
        <v>0</v>
      </c>
      <c r="ML68" s="71">
        <f t="shared" si="61"/>
        <v>0</v>
      </c>
      <c r="MM68" s="371">
        <v>4.8710399999999998</v>
      </c>
      <c r="MN68" s="371"/>
      <c r="MO68" s="371">
        <v>3.24736</v>
      </c>
      <c r="MP68" s="371"/>
      <c r="MQ68" s="71">
        <f t="shared" si="62"/>
        <v>8.1183999999999994</v>
      </c>
      <c r="MR68" s="71">
        <f t="shared" si="63"/>
        <v>0</v>
      </c>
      <c r="MS68" s="71"/>
      <c r="MT68" s="71"/>
      <c r="MU68" s="71">
        <f t="shared" si="64"/>
        <v>0</v>
      </c>
      <c r="MV68" s="71">
        <f t="shared" si="65"/>
        <v>0</v>
      </c>
      <c r="MW68" s="71"/>
      <c r="MX68" s="71"/>
      <c r="MY68" s="71">
        <f t="shared" si="66"/>
        <v>0</v>
      </c>
      <c r="MZ68" s="71">
        <f t="shared" si="67"/>
        <v>0</v>
      </c>
      <c r="NA68" s="305"/>
      <c r="NB68" s="344"/>
      <c r="NC68" s="71">
        <f t="shared" si="68"/>
        <v>0</v>
      </c>
      <c r="ND68" s="71">
        <f t="shared" si="69"/>
        <v>0</v>
      </c>
      <c r="NE68" s="305"/>
      <c r="NF68" s="305"/>
      <c r="NG68" s="305">
        <f t="shared" si="70"/>
        <v>0</v>
      </c>
      <c r="NH68" s="305">
        <f t="shared" si="71"/>
        <v>0</v>
      </c>
      <c r="NI68" s="305"/>
      <c r="NJ68" s="305"/>
      <c r="NK68" s="305">
        <f t="shared" si="72"/>
        <v>0</v>
      </c>
      <c r="NL68" s="305">
        <f t="shared" si="73"/>
        <v>0</v>
      </c>
      <c r="NM68" s="269"/>
      <c r="NN68" s="305"/>
      <c r="NO68" s="305">
        <f t="shared" si="74"/>
        <v>0</v>
      </c>
      <c r="NP68" s="305">
        <f t="shared" si="75"/>
        <v>0</v>
      </c>
      <c r="NQ68" s="316">
        <v>10.6</v>
      </c>
      <c r="NR68" s="316"/>
      <c r="NS68" s="367">
        <v>1</v>
      </c>
      <c r="NT68" s="367"/>
      <c r="NU68" s="367">
        <v>1.45</v>
      </c>
      <c r="NV68" s="367"/>
      <c r="NW68" s="367">
        <v>0</v>
      </c>
      <c r="NX68" s="367"/>
      <c r="NY68" s="367">
        <v>0</v>
      </c>
      <c r="NZ68" s="367"/>
      <c r="OA68" s="367">
        <v>0</v>
      </c>
      <c r="OB68" s="367"/>
      <c r="OC68" s="71">
        <f t="shared" si="76"/>
        <v>13.05</v>
      </c>
      <c r="OD68" s="71">
        <f t="shared" si="77"/>
        <v>0</v>
      </c>
      <c r="OE68" s="71">
        <v>5.42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8"/>
        <v>5.42</v>
      </c>
      <c r="ON68" s="71">
        <f t="shared" si="79"/>
        <v>0</v>
      </c>
      <c r="OO68" s="372">
        <v>8.76</v>
      </c>
      <c r="OP68" s="367"/>
      <c r="OQ68" s="372">
        <v>2.4700000000000002</v>
      </c>
      <c r="OR68" s="367"/>
      <c r="OS68" s="372">
        <v>2.7</v>
      </c>
      <c r="OT68" s="367"/>
      <c r="OU68" s="305">
        <f t="shared" si="102"/>
        <v>11.23</v>
      </c>
      <c r="OV68" s="305">
        <f t="shared" si="81"/>
        <v>0</v>
      </c>
      <c r="OW68" s="305"/>
      <c r="OX68" s="305"/>
      <c r="OY68" s="305">
        <f t="shared" si="97"/>
        <v>0</v>
      </c>
      <c r="OZ68" s="305">
        <f t="shared" si="98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4"/>
        <v>0</v>
      </c>
      <c r="J69" s="67">
        <f t="shared" si="85"/>
        <v>0</v>
      </c>
      <c r="K69" s="298"/>
      <c r="L69" s="298"/>
      <c r="M69" s="67"/>
      <c r="N69" s="67"/>
      <c r="O69" s="71"/>
      <c r="P69" s="67"/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9">
        <v>100</v>
      </c>
      <c r="AL69" s="350">
        <v>30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6"/>
        <v>100</v>
      </c>
      <c r="AV69" s="71">
        <f t="shared" si="87"/>
        <v>30</v>
      </c>
      <c r="AW69" s="67">
        <v>2</v>
      </c>
      <c r="AX69" s="67">
        <v>0.85</v>
      </c>
      <c r="AY69" s="321"/>
      <c r="AZ69" s="67"/>
      <c r="BA69" s="67"/>
      <c r="BB69" s="67"/>
      <c r="BC69" s="67">
        <f t="shared" si="88"/>
        <v>2</v>
      </c>
      <c r="BD69" s="67">
        <f t="shared" si="89"/>
        <v>0.85</v>
      </c>
      <c r="BE69" s="67">
        <v>38</v>
      </c>
      <c r="BF69" s="67">
        <v>5.4112</v>
      </c>
      <c r="BG69" s="364">
        <v>8</v>
      </c>
      <c r="BH69" s="365">
        <v>1.1392</v>
      </c>
      <c r="BI69" s="364"/>
      <c r="BJ69" s="365"/>
      <c r="BK69" s="269">
        <v>4</v>
      </c>
      <c r="BL69" s="67">
        <v>0.5696</v>
      </c>
      <c r="BM69" s="67"/>
      <c r="BN69" s="67"/>
      <c r="BO69" s="67"/>
      <c r="BP69" s="67"/>
      <c r="BQ69" s="67"/>
      <c r="BR69" s="67"/>
      <c r="BS69" s="298">
        <f t="shared" si="19"/>
        <v>50</v>
      </c>
      <c r="BT69" s="67">
        <f t="shared" si="20"/>
        <v>7.12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0"/>
        <v>0</v>
      </c>
      <c r="CD69" s="71">
        <f t="shared" si="90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0</v>
      </c>
      <c r="CN69" s="269">
        <v>0</v>
      </c>
      <c r="CO69" s="67">
        <f t="shared" si="21"/>
        <v>41.2</v>
      </c>
      <c r="CP69" s="67">
        <f t="shared" si="22"/>
        <v>13</v>
      </c>
      <c r="CQ69" s="301">
        <v>247.40625</v>
      </c>
      <c r="CR69" s="301"/>
      <c r="CS69" s="301"/>
      <c r="CT69" s="81"/>
      <c r="CU69" s="356">
        <v>18.556701030927837</v>
      </c>
      <c r="CV69" s="305"/>
      <c r="CW69" s="301">
        <v>63.814432989690722</v>
      </c>
      <c r="CX69" s="81"/>
      <c r="CY69" s="81"/>
      <c r="CZ69" s="81"/>
      <c r="DA69" s="313">
        <f t="shared" si="99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41.103092783505197</v>
      </c>
      <c r="DL69" s="346">
        <v>13.701030927835101</v>
      </c>
      <c r="DM69" s="374">
        <f t="shared" si="27"/>
        <v>41.103092783505197</v>
      </c>
      <c r="DN69" s="374">
        <f t="shared" si="27"/>
        <v>13.701030927835101</v>
      </c>
      <c r="DO69" s="346">
        <v>39.869999999999997</v>
      </c>
      <c r="DP69" s="346">
        <v>13.29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8"/>
        <v>0</v>
      </c>
      <c r="ED69" s="67">
        <f t="shared" si="28"/>
        <v>0</v>
      </c>
      <c r="EE69" s="71"/>
      <c r="EF69" s="71"/>
      <c r="EG69" s="71">
        <v>41.24</v>
      </c>
      <c r="EH69" s="322">
        <v>10.31</v>
      </c>
      <c r="EI69" s="87">
        <v>257.73</v>
      </c>
      <c r="EJ69" s="87">
        <v>64.432500000000005</v>
      </c>
      <c r="EK69" s="74">
        <v>113.4</v>
      </c>
      <c r="EL69" s="87">
        <v>28.35</v>
      </c>
      <c r="EM69" s="314"/>
      <c r="EN69" s="314"/>
      <c r="EO69" s="314"/>
      <c r="EP69" s="314"/>
      <c r="EQ69" s="67">
        <f t="shared" si="29"/>
        <v>412.37</v>
      </c>
      <c r="ER69" s="67">
        <f t="shared" si="100"/>
        <v>103.0925</v>
      </c>
      <c r="ES69" s="305"/>
      <c r="ET69" s="305"/>
      <c r="EU69" s="88"/>
      <c r="EV69" s="88"/>
      <c r="EW69" s="71">
        <f t="shared" si="31"/>
        <v>0</v>
      </c>
      <c r="EX69" s="71">
        <f t="shared" si="32"/>
        <v>0</v>
      </c>
      <c r="EY69" s="67"/>
      <c r="EZ69" s="67"/>
      <c r="FA69" s="354">
        <v>45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3"/>
        <v>0</v>
      </c>
      <c r="FR69" s="67">
        <f t="shared" si="34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5"/>
        <v>0</v>
      </c>
      <c r="GH69" s="67">
        <f t="shared" si="36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1"/>
        <v>0</v>
      </c>
      <c r="HJ69" s="71">
        <f t="shared" si="92"/>
        <v>0</v>
      </c>
      <c r="HK69" s="67"/>
      <c r="HL69" s="67"/>
      <c r="HM69" s="67"/>
      <c r="HN69" s="87"/>
      <c r="HO69" s="67">
        <f t="shared" si="37"/>
        <v>0</v>
      </c>
      <c r="HP69" s="67">
        <f t="shared" si="38"/>
        <v>0</v>
      </c>
      <c r="HQ69" s="298">
        <v>400</v>
      </c>
      <c r="HR69" s="67"/>
      <c r="HS69" s="298">
        <v>400</v>
      </c>
      <c r="HT69" s="67"/>
      <c r="HU69" s="67">
        <f t="shared" si="39"/>
        <v>400</v>
      </c>
      <c r="HV69" s="67">
        <f t="shared" si="40"/>
        <v>0</v>
      </c>
      <c r="HW69" s="67"/>
      <c r="HX69" s="67"/>
      <c r="HY69" s="316"/>
      <c r="HZ69" s="316"/>
      <c r="IA69" s="89"/>
      <c r="IB69" s="87"/>
      <c r="IC69" s="305">
        <v>6.8</v>
      </c>
      <c r="ID69" s="269">
        <v>1.7</v>
      </c>
      <c r="IE69" s="89"/>
      <c r="IF69" s="89"/>
      <c r="IG69" s="67">
        <f t="shared" si="41"/>
        <v>6.8</v>
      </c>
      <c r="IH69" s="67">
        <f t="shared" si="42"/>
        <v>1.7</v>
      </c>
      <c r="II69" s="67">
        <v>45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3"/>
        <v>45</v>
      </c>
      <c r="IV69" s="67">
        <f t="shared" si="94"/>
        <v>0</v>
      </c>
      <c r="IW69" s="67"/>
      <c r="IX69" s="67"/>
      <c r="IY69" s="67"/>
      <c r="IZ69" s="67"/>
      <c r="JA69" s="67">
        <v>10.31</v>
      </c>
      <c r="JB69" s="67"/>
      <c r="JC69" s="67">
        <v>0</v>
      </c>
      <c r="JD69" s="67"/>
      <c r="JE69" s="347">
        <v>5.15</v>
      </c>
      <c r="JF69" s="347"/>
      <c r="JG69" s="67">
        <f t="shared" si="43"/>
        <v>15.46</v>
      </c>
      <c r="JH69" s="67">
        <f t="shared" si="44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2"/>
        <v>6.3967999999999998</v>
      </c>
      <c r="JX69" s="67">
        <f t="shared" si="83"/>
        <v>1</v>
      </c>
      <c r="JY69" s="67"/>
      <c r="JZ69" s="67"/>
      <c r="KA69" s="67"/>
      <c r="KB69" s="67"/>
      <c r="KC69" s="67">
        <f t="shared" si="45"/>
        <v>0</v>
      </c>
      <c r="KD69" s="67">
        <f t="shared" si="46"/>
        <v>0</v>
      </c>
      <c r="KE69" s="71"/>
      <c r="KF69" s="71"/>
      <c r="KG69" s="71"/>
      <c r="KH69" s="71"/>
      <c r="KI69" s="71">
        <f t="shared" si="95"/>
        <v>0</v>
      </c>
      <c r="KJ69" s="71">
        <f t="shared" si="96"/>
        <v>0</v>
      </c>
      <c r="KK69" s="71"/>
      <c r="KL69" s="71"/>
      <c r="KM69" s="71"/>
      <c r="KN69" s="71"/>
      <c r="KO69" s="71">
        <f t="shared" si="47"/>
        <v>0</v>
      </c>
      <c r="KP69" s="71">
        <f t="shared" si="47"/>
        <v>0</v>
      </c>
      <c r="KQ69" s="298"/>
      <c r="KR69" s="71"/>
      <c r="KS69" s="71"/>
      <c r="KT69" s="71"/>
      <c r="KU69" s="106">
        <f t="shared" si="48"/>
        <v>0</v>
      </c>
      <c r="KV69" s="106">
        <f t="shared" si="49"/>
        <v>0</v>
      </c>
      <c r="KW69" s="71"/>
      <c r="KX69" s="71"/>
      <c r="KY69" s="71">
        <f t="shared" si="50"/>
        <v>0</v>
      </c>
      <c r="KZ69" s="71">
        <f t="shared" si="51"/>
        <v>0</v>
      </c>
      <c r="LA69" s="71"/>
      <c r="LB69" s="71"/>
      <c r="LC69" s="71"/>
      <c r="LD69" s="71"/>
      <c r="LE69" s="71">
        <f t="shared" si="52"/>
        <v>0</v>
      </c>
      <c r="LF69" s="71">
        <f t="shared" si="53"/>
        <v>0</v>
      </c>
      <c r="LG69" s="71"/>
      <c r="LH69" s="71"/>
      <c r="LI69" s="71">
        <f t="shared" si="54"/>
        <v>0</v>
      </c>
      <c r="LJ69" s="71">
        <f t="shared" si="55"/>
        <v>0</v>
      </c>
      <c r="LK69" s="312">
        <v>15.99</v>
      </c>
      <c r="LL69" s="378"/>
      <c r="LM69" s="379">
        <v>13.71</v>
      </c>
      <c r="LN69" s="380"/>
      <c r="LO69" s="379">
        <v>0</v>
      </c>
      <c r="LP69" s="370"/>
      <c r="LQ69" s="130"/>
      <c r="LR69" s="271"/>
      <c r="LS69" s="271"/>
      <c r="LT69" s="271"/>
      <c r="LU69" s="71">
        <f t="shared" si="101"/>
        <v>29.700000000000003</v>
      </c>
      <c r="LV69" s="71">
        <f t="shared" si="57"/>
        <v>0</v>
      </c>
      <c r="LW69" s="71"/>
      <c r="LX69" s="71"/>
      <c r="LY69" s="71"/>
      <c r="LZ69" s="71"/>
      <c r="MA69" s="71">
        <f t="shared" si="58"/>
        <v>0</v>
      </c>
      <c r="MB69" s="71">
        <f t="shared" si="59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60"/>
        <v>0</v>
      </c>
      <c r="ML69" s="71">
        <f t="shared" si="61"/>
        <v>0</v>
      </c>
      <c r="MM69" s="371">
        <v>4.5655679999999998</v>
      </c>
      <c r="MN69" s="371"/>
      <c r="MO69" s="371">
        <v>3.0437120000000002</v>
      </c>
      <c r="MP69" s="371"/>
      <c r="MQ69" s="71">
        <f t="shared" si="62"/>
        <v>7.60928</v>
      </c>
      <c r="MR69" s="71">
        <f t="shared" si="63"/>
        <v>0</v>
      </c>
      <c r="MS69" s="71"/>
      <c r="MT69" s="71"/>
      <c r="MU69" s="71">
        <f t="shared" si="64"/>
        <v>0</v>
      </c>
      <c r="MV69" s="71">
        <f t="shared" si="65"/>
        <v>0</v>
      </c>
      <c r="MW69" s="71"/>
      <c r="MX69" s="71"/>
      <c r="MY69" s="71">
        <f t="shared" si="66"/>
        <v>0</v>
      </c>
      <c r="MZ69" s="71">
        <f t="shared" si="67"/>
        <v>0</v>
      </c>
      <c r="NA69" s="305"/>
      <c r="NB69" s="344"/>
      <c r="NC69" s="71">
        <f t="shared" si="68"/>
        <v>0</v>
      </c>
      <c r="ND69" s="71">
        <f t="shared" si="69"/>
        <v>0</v>
      </c>
      <c r="NE69" s="305"/>
      <c r="NF69" s="305"/>
      <c r="NG69" s="305">
        <f t="shared" si="70"/>
        <v>0</v>
      </c>
      <c r="NH69" s="305">
        <f t="shared" si="71"/>
        <v>0</v>
      </c>
      <c r="NI69" s="305"/>
      <c r="NJ69" s="305"/>
      <c r="NK69" s="305">
        <f t="shared" si="72"/>
        <v>0</v>
      </c>
      <c r="NL69" s="305">
        <f t="shared" si="73"/>
        <v>0</v>
      </c>
      <c r="NM69" s="269"/>
      <c r="NN69" s="305"/>
      <c r="NO69" s="305">
        <f t="shared" si="74"/>
        <v>0</v>
      </c>
      <c r="NP69" s="305">
        <f t="shared" si="75"/>
        <v>0</v>
      </c>
      <c r="NQ69" s="316">
        <v>10.6</v>
      </c>
      <c r="NR69" s="316"/>
      <c r="NS69" s="367">
        <v>1</v>
      </c>
      <c r="NT69" s="367"/>
      <c r="NU69" s="367">
        <v>1.1599999999999999</v>
      </c>
      <c r="NV69" s="367"/>
      <c r="NW69" s="367">
        <v>0</v>
      </c>
      <c r="NX69" s="367"/>
      <c r="NY69" s="367">
        <v>0</v>
      </c>
      <c r="NZ69" s="367"/>
      <c r="OA69" s="367">
        <v>0</v>
      </c>
      <c r="OB69" s="367"/>
      <c r="OC69" s="71">
        <f t="shared" si="76"/>
        <v>12.76</v>
      </c>
      <c r="OD69" s="71">
        <f t="shared" si="77"/>
        <v>0</v>
      </c>
      <c r="OE69" s="71">
        <v>7.15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8"/>
        <v>7.15</v>
      </c>
      <c r="ON69" s="71">
        <f t="shared" si="79"/>
        <v>0</v>
      </c>
      <c r="OO69" s="372">
        <v>6.81</v>
      </c>
      <c r="OP69" s="367"/>
      <c r="OQ69" s="372">
        <v>1.92</v>
      </c>
      <c r="OR69" s="367"/>
      <c r="OS69" s="372">
        <v>2.1</v>
      </c>
      <c r="OT69" s="367"/>
      <c r="OU69" s="305">
        <f t="shared" si="102"/>
        <v>8.73</v>
      </c>
      <c r="OV69" s="305">
        <f t="shared" si="81"/>
        <v>0</v>
      </c>
      <c r="OW69" s="305"/>
      <c r="OX69" s="305"/>
      <c r="OY69" s="305">
        <f t="shared" si="97"/>
        <v>0</v>
      </c>
      <c r="OZ69" s="305">
        <f t="shared" si="98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4"/>
        <v>0</v>
      </c>
      <c r="J70" s="67">
        <f t="shared" si="85"/>
        <v>0</v>
      </c>
      <c r="K70" s="298"/>
      <c r="L70" s="298"/>
      <c r="M70" s="67"/>
      <c r="N70" s="67"/>
      <c r="O70" s="71"/>
      <c r="P70" s="67"/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9">
        <v>100</v>
      </c>
      <c r="AL70" s="350">
        <v>30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6"/>
        <v>100</v>
      </c>
      <c r="AV70" s="71">
        <f t="shared" si="87"/>
        <v>30</v>
      </c>
      <c r="AW70" s="67">
        <v>2</v>
      </c>
      <c r="AX70" s="67">
        <v>0.85</v>
      </c>
      <c r="AY70" s="321"/>
      <c r="AZ70" s="67"/>
      <c r="BA70" s="67"/>
      <c r="BB70" s="67"/>
      <c r="BC70" s="67">
        <f t="shared" si="88"/>
        <v>2</v>
      </c>
      <c r="BD70" s="67">
        <f t="shared" si="89"/>
        <v>0.85</v>
      </c>
      <c r="BE70" s="67">
        <v>38</v>
      </c>
      <c r="BF70" s="67">
        <v>5.4112</v>
      </c>
      <c r="BG70" s="364">
        <v>8</v>
      </c>
      <c r="BH70" s="365">
        <v>1.1392</v>
      </c>
      <c r="BI70" s="364"/>
      <c r="BJ70" s="365"/>
      <c r="BK70" s="269">
        <v>4</v>
      </c>
      <c r="BL70" s="67">
        <v>0.5696</v>
      </c>
      <c r="BM70" s="67"/>
      <c r="BN70" s="67"/>
      <c r="BO70" s="67"/>
      <c r="BP70" s="67"/>
      <c r="BQ70" s="67"/>
      <c r="BR70" s="67"/>
      <c r="BS70" s="298">
        <f t="shared" si="19"/>
        <v>50</v>
      </c>
      <c r="BT70" s="67">
        <f t="shared" si="20"/>
        <v>7.12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0"/>
        <v>0</v>
      </c>
      <c r="CD70" s="71">
        <f t="shared" si="90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0</v>
      </c>
      <c r="CN70" s="269">
        <v>0</v>
      </c>
      <c r="CO70" s="67">
        <f t="shared" si="21"/>
        <v>41.2</v>
      </c>
      <c r="CP70" s="67">
        <f t="shared" si="22"/>
        <v>13</v>
      </c>
      <c r="CQ70" s="301">
        <v>247.40625</v>
      </c>
      <c r="CR70" s="301"/>
      <c r="CS70" s="301"/>
      <c r="CT70" s="81"/>
      <c r="CU70" s="356">
        <v>18.556701030927837</v>
      </c>
      <c r="CV70" s="305"/>
      <c r="CW70" s="301">
        <v>63.814432989690722</v>
      </c>
      <c r="CX70" s="81"/>
      <c r="CY70" s="81"/>
      <c r="CZ70" s="81"/>
      <c r="DA70" s="313">
        <f t="shared" si="99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41.103092783505197</v>
      </c>
      <c r="DL70" s="346">
        <v>13.701030927835101</v>
      </c>
      <c r="DM70" s="374">
        <f t="shared" si="27"/>
        <v>41.103092783505197</v>
      </c>
      <c r="DN70" s="374">
        <f t="shared" si="27"/>
        <v>13.701030927835101</v>
      </c>
      <c r="DO70" s="346">
        <v>39.869999999999997</v>
      </c>
      <c r="DP70" s="346">
        <v>13.29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8"/>
        <v>0</v>
      </c>
      <c r="ED70" s="67">
        <f t="shared" si="28"/>
        <v>0</v>
      </c>
      <c r="EE70" s="71"/>
      <c r="EF70" s="71"/>
      <c r="EG70" s="71">
        <v>41.24</v>
      </c>
      <c r="EH70" s="322">
        <v>10.31</v>
      </c>
      <c r="EI70" s="87">
        <v>257.73</v>
      </c>
      <c r="EJ70" s="87">
        <v>64.432500000000005</v>
      </c>
      <c r="EK70" s="74">
        <v>113.4</v>
      </c>
      <c r="EL70" s="87">
        <v>28.35</v>
      </c>
      <c r="EM70" s="314"/>
      <c r="EN70" s="314"/>
      <c r="EO70" s="314"/>
      <c r="EP70" s="314"/>
      <c r="EQ70" s="67">
        <f t="shared" si="29"/>
        <v>412.37</v>
      </c>
      <c r="ER70" s="67">
        <f t="shared" si="100"/>
        <v>103.0925</v>
      </c>
      <c r="ES70" s="305"/>
      <c r="ET70" s="305"/>
      <c r="EU70" s="88"/>
      <c r="EV70" s="88"/>
      <c r="EW70" s="71">
        <f t="shared" si="31"/>
        <v>0</v>
      </c>
      <c r="EX70" s="71">
        <f t="shared" si="32"/>
        <v>0</v>
      </c>
      <c r="EY70" s="67"/>
      <c r="EZ70" s="67"/>
      <c r="FA70" s="354">
        <v>45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3"/>
        <v>0</v>
      </c>
      <c r="FR70" s="67">
        <f t="shared" si="34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5"/>
        <v>0</v>
      </c>
      <c r="GH70" s="67">
        <f t="shared" si="36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1"/>
        <v>0</v>
      </c>
      <c r="HJ70" s="71">
        <f t="shared" si="92"/>
        <v>0</v>
      </c>
      <c r="HK70" s="67"/>
      <c r="HL70" s="67"/>
      <c r="HM70" s="67"/>
      <c r="HN70" s="87"/>
      <c r="HO70" s="67">
        <f t="shared" si="37"/>
        <v>0</v>
      </c>
      <c r="HP70" s="67">
        <f t="shared" si="38"/>
        <v>0</v>
      </c>
      <c r="HQ70" s="298">
        <v>400</v>
      </c>
      <c r="HR70" s="67"/>
      <c r="HS70" s="298">
        <v>400</v>
      </c>
      <c r="HT70" s="67"/>
      <c r="HU70" s="67">
        <f t="shared" si="39"/>
        <v>400</v>
      </c>
      <c r="HV70" s="67">
        <f t="shared" si="40"/>
        <v>0</v>
      </c>
      <c r="HW70" s="67"/>
      <c r="HX70" s="67"/>
      <c r="HY70" s="316"/>
      <c r="HZ70" s="316"/>
      <c r="IA70" s="89"/>
      <c r="IB70" s="87"/>
      <c r="IC70" s="305">
        <v>6.8</v>
      </c>
      <c r="ID70" s="269">
        <v>1.7</v>
      </c>
      <c r="IE70" s="89"/>
      <c r="IF70" s="89"/>
      <c r="IG70" s="67">
        <f t="shared" si="41"/>
        <v>6.8</v>
      </c>
      <c r="IH70" s="67">
        <f t="shared" si="42"/>
        <v>1.7</v>
      </c>
      <c r="II70" s="67">
        <v>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3"/>
        <v>0</v>
      </c>
      <c r="IV70" s="67">
        <f t="shared" si="94"/>
        <v>0</v>
      </c>
      <c r="IW70" s="67"/>
      <c r="IX70" s="67"/>
      <c r="IY70" s="67"/>
      <c r="IZ70" s="67"/>
      <c r="JA70" s="67">
        <v>10.31</v>
      </c>
      <c r="JB70" s="67"/>
      <c r="JC70" s="67">
        <v>0</v>
      </c>
      <c r="JD70" s="67"/>
      <c r="JE70" s="347">
        <v>5.15</v>
      </c>
      <c r="JF70" s="347"/>
      <c r="JG70" s="67">
        <f t="shared" si="43"/>
        <v>15.46</v>
      </c>
      <c r="JH70" s="67">
        <f t="shared" si="44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2"/>
        <v>6.3967999999999998</v>
      </c>
      <c r="JX70" s="67">
        <f t="shared" si="83"/>
        <v>1</v>
      </c>
      <c r="JY70" s="67"/>
      <c r="JZ70" s="67"/>
      <c r="KA70" s="67"/>
      <c r="KB70" s="67"/>
      <c r="KC70" s="67">
        <f t="shared" si="45"/>
        <v>0</v>
      </c>
      <c r="KD70" s="67">
        <f t="shared" si="46"/>
        <v>0</v>
      </c>
      <c r="KE70" s="71"/>
      <c r="KF70" s="71"/>
      <c r="KG70" s="71"/>
      <c r="KH70" s="71"/>
      <c r="KI70" s="71">
        <f t="shared" si="95"/>
        <v>0</v>
      </c>
      <c r="KJ70" s="71">
        <f t="shared" si="96"/>
        <v>0</v>
      </c>
      <c r="KK70" s="71"/>
      <c r="KL70" s="71"/>
      <c r="KM70" s="71"/>
      <c r="KN70" s="71"/>
      <c r="KO70" s="71">
        <f t="shared" si="47"/>
        <v>0</v>
      </c>
      <c r="KP70" s="71">
        <f t="shared" si="47"/>
        <v>0</v>
      </c>
      <c r="KQ70" s="298"/>
      <c r="KR70" s="71"/>
      <c r="KS70" s="71"/>
      <c r="KT70" s="71"/>
      <c r="KU70" s="106">
        <f t="shared" si="48"/>
        <v>0</v>
      </c>
      <c r="KV70" s="106">
        <f t="shared" si="49"/>
        <v>0</v>
      </c>
      <c r="KW70" s="71"/>
      <c r="KX70" s="71"/>
      <c r="KY70" s="71">
        <f t="shared" si="50"/>
        <v>0</v>
      </c>
      <c r="KZ70" s="71">
        <f t="shared" si="51"/>
        <v>0</v>
      </c>
      <c r="LA70" s="71"/>
      <c r="LB70" s="71"/>
      <c r="LC70" s="71"/>
      <c r="LD70" s="71"/>
      <c r="LE70" s="71">
        <f t="shared" si="52"/>
        <v>0</v>
      </c>
      <c r="LF70" s="71">
        <f t="shared" si="53"/>
        <v>0</v>
      </c>
      <c r="LG70" s="71"/>
      <c r="LH70" s="71"/>
      <c r="LI70" s="71">
        <f t="shared" si="54"/>
        <v>0</v>
      </c>
      <c r="LJ70" s="71">
        <f t="shared" si="55"/>
        <v>0</v>
      </c>
      <c r="LK70" s="312">
        <v>15.99</v>
      </c>
      <c r="LL70" s="378"/>
      <c r="LM70" s="379">
        <v>13.71</v>
      </c>
      <c r="LN70" s="380"/>
      <c r="LO70" s="379">
        <v>0</v>
      </c>
      <c r="LP70" s="370"/>
      <c r="LQ70" s="130"/>
      <c r="LR70" s="271"/>
      <c r="LS70" s="271"/>
      <c r="LT70" s="271"/>
      <c r="LU70" s="71">
        <f t="shared" si="101"/>
        <v>29.700000000000003</v>
      </c>
      <c r="LV70" s="71">
        <f t="shared" si="57"/>
        <v>0</v>
      </c>
      <c r="LW70" s="71"/>
      <c r="LX70" s="71"/>
      <c r="LY70" s="71"/>
      <c r="LZ70" s="71"/>
      <c r="MA70" s="71">
        <f t="shared" si="58"/>
        <v>0</v>
      </c>
      <c r="MB70" s="71">
        <f t="shared" si="59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60"/>
        <v>0</v>
      </c>
      <c r="ML70" s="71">
        <f t="shared" si="61"/>
        <v>0</v>
      </c>
      <c r="MM70" s="371">
        <v>4.240488</v>
      </c>
      <c r="MN70" s="371"/>
      <c r="MO70" s="371">
        <v>2.8269920000000002</v>
      </c>
      <c r="MP70" s="371"/>
      <c r="MQ70" s="71">
        <f t="shared" si="62"/>
        <v>7.0674799999999998</v>
      </c>
      <c r="MR70" s="71">
        <f t="shared" si="63"/>
        <v>0</v>
      </c>
      <c r="MS70" s="71"/>
      <c r="MT70" s="71"/>
      <c r="MU70" s="71">
        <f t="shared" si="64"/>
        <v>0</v>
      </c>
      <c r="MV70" s="71">
        <f t="shared" si="65"/>
        <v>0</v>
      </c>
      <c r="MW70" s="71"/>
      <c r="MX70" s="71"/>
      <c r="MY70" s="71">
        <f t="shared" si="66"/>
        <v>0</v>
      </c>
      <c r="MZ70" s="71">
        <f t="shared" si="67"/>
        <v>0</v>
      </c>
      <c r="NA70" s="305"/>
      <c r="NB70" s="344"/>
      <c r="NC70" s="71">
        <f t="shared" si="68"/>
        <v>0</v>
      </c>
      <c r="ND70" s="71">
        <f t="shared" si="69"/>
        <v>0</v>
      </c>
      <c r="NE70" s="305"/>
      <c r="NF70" s="305"/>
      <c r="NG70" s="305">
        <f t="shared" si="70"/>
        <v>0</v>
      </c>
      <c r="NH70" s="305">
        <f t="shared" si="71"/>
        <v>0</v>
      </c>
      <c r="NI70" s="305"/>
      <c r="NJ70" s="305"/>
      <c r="NK70" s="305">
        <f t="shared" si="72"/>
        <v>0</v>
      </c>
      <c r="NL70" s="305">
        <f t="shared" si="73"/>
        <v>0</v>
      </c>
      <c r="NM70" s="269"/>
      <c r="NN70" s="305"/>
      <c r="NO70" s="305">
        <f t="shared" si="74"/>
        <v>0</v>
      </c>
      <c r="NP70" s="305">
        <f t="shared" si="75"/>
        <v>0</v>
      </c>
      <c r="NQ70" s="316">
        <v>10.6</v>
      </c>
      <c r="NR70" s="316"/>
      <c r="NS70" s="367">
        <v>1</v>
      </c>
      <c r="NT70" s="367"/>
      <c r="NU70" s="367">
        <v>0.83</v>
      </c>
      <c r="NV70" s="367"/>
      <c r="NW70" s="367">
        <v>0</v>
      </c>
      <c r="NX70" s="367"/>
      <c r="NY70" s="367">
        <v>0</v>
      </c>
      <c r="NZ70" s="367"/>
      <c r="OA70" s="367">
        <v>0</v>
      </c>
      <c r="OB70" s="367"/>
      <c r="OC70" s="71">
        <f t="shared" si="76"/>
        <v>12.43</v>
      </c>
      <c r="OD70" s="71">
        <f t="shared" si="77"/>
        <v>0</v>
      </c>
      <c r="OE70" s="71">
        <v>9.5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8"/>
        <v>9.5</v>
      </c>
      <c r="ON70" s="71">
        <f t="shared" si="79"/>
        <v>0</v>
      </c>
      <c r="OO70" s="372">
        <v>4.83</v>
      </c>
      <c r="OP70" s="367"/>
      <c r="OQ70" s="372">
        <v>1.36</v>
      </c>
      <c r="OR70" s="367"/>
      <c r="OS70" s="372">
        <v>1.49</v>
      </c>
      <c r="OT70" s="367"/>
      <c r="OU70" s="305">
        <f t="shared" si="102"/>
        <v>6.19</v>
      </c>
      <c r="OV70" s="305">
        <f t="shared" si="81"/>
        <v>0</v>
      </c>
      <c r="OW70" s="305"/>
      <c r="OX70" s="305"/>
      <c r="OY70" s="305">
        <f t="shared" si="97"/>
        <v>0</v>
      </c>
      <c r="OZ70" s="305">
        <f t="shared" si="98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4"/>
        <v>0</v>
      </c>
      <c r="J71" s="74">
        <f t="shared" si="85"/>
        <v>0</v>
      </c>
      <c r="K71" s="263"/>
      <c r="L71" s="263"/>
      <c r="M71" s="67"/>
      <c r="N71" s="67"/>
      <c r="O71" s="71"/>
      <c r="P71" s="67"/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9">
        <v>100</v>
      </c>
      <c r="AL71" s="350">
        <v>30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6"/>
        <v>100</v>
      </c>
      <c r="AV71" s="70">
        <f t="shared" si="87"/>
        <v>30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8"/>
        <v>2</v>
      </c>
      <c r="BD71" s="74">
        <f t="shared" si="89"/>
        <v>0.85</v>
      </c>
      <c r="BE71" s="74">
        <v>38</v>
      </c>
      <c r="BF71" s="74">
        <v>5.4112</v>
      </c>
      <c r="BG71" s="357">
        <v>8</v>
      </c>
      <c r="BH71" s="358">
        <v>1.1392</v>
      </c>
      <c r="BI71" s="357"/>
      <c r="BJ71" s="358"/>
      <c r="BK71" s="264">
        <v>4</v>
      </c>
      <c r="BL71" s="74">
        <v>0.5696</v>
      </c>
      <c r="BM71" s="74"/>
      <c r="BN71" s="74"/>
      <c r="BO71" s="74"/>
      <c r="BP71" s="74"/>
      <c r="BQ71" s="74"/>
      <c r="BR71" s="74"/>
      <c r="BS71" s="263">
        <f t="shared" si="19"/>
        <v>50</v>
      </c>
      <c r="BT71" s="74">
        <f t="shared" si="20"/>
        <v>7.12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0"/>
        <v>0</v>
      </c>
      <c r="CD71" s="70">
        <f t="shared" si="90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0</v>
      </c>
      <c r="CN71" s="269">
        <v>0</v>
      </c>
      <c r="CO71" s="74">
        <f t="shared" si="21"/>
        <v>41.2</v>
      </c>
      <c r="CP71" s="74">
        <f t="shared" si="22"/>
        <v>13</v>
      </c>
      <c r="CQ71" s="300">
        <v>247.40625</v>
      </c>
      <c r="CR71" s="300"/>
      <c r="CS71" s="300"/>
      <c r="CT71" s="274"/>
      <c r="CU71" s="355">
        <v>18.556701030927837</v>
      </c>
      <c r="CV71" s="172"/>
      <c r="CW71" s="301">
        <v>63.814432989690722</v>
      </c>
      <c r="CX71" s="274"/>
      <c r="CY71" s="274"/>
      <c r="CZ71" s="274"/>
      <c r="DA71" s="278">
        <f t="shared" si="99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41.103092783505197</v>
      </c>
      <c r="DL71" s="345">
        <v>13.701030927835101</v>
      </c>
      <c r="DM71" s="373">
        <f t="shared" si="27"/>
        <v>41.103092783505197</v>
      </c>
      <c r="DN71" s="373">
        <f t="shared" si="27"/>
        <v>13.701030927835101</v>
      </c>
      <c r="DO71" s="345">
        <v>39.869999999999997</v>
      </c>
      <c r="DP71" s="345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8"/>
        <v>0</v>
      </c>
      <c r="ED71" s="74">
        <f t="shared" si="28"/>
        <v>0</v>
      </c>
      <c r="EE71" s="70"/>
      <c r="EF71" s="70"/>
      <c r="EG71" s="71">
        <v>41.24</v>
      </c>
      <c r="EH71" s="375">
        <v>10.31</v>
      </c>
      <c r="EI71" s="87">
        <v>257.73</v>
      </c>
      <c r="EJ71" s="87">
        <v>64.432500000000005</v>
      </c>
      <c r="EK71" s="74">
        <v>113.4</v>
      </c>
      <c r="EL71" s="279">
        <v>28.35</v>
      </c>
      <c r="EM71" s="267"/>
      <c r="EN71" s="267"/>
      <c r="EO71" s="267"/>
      <c r="EP71" s="267"/>
      <c r="EQ71" s="74">
        <f t="shared" si="29"/>
        <v>412.37</v>
      </c>
      <c r="ER71" s="74">
        <f t="shared" si="100"/>
        <v>103.0925</v>
      </c>
      <c r="ES71" s="172"/>
      <c r="ET71" s="172"/>
      <c r="EU71" s="280"/>
      <c r="EV71" s="280"/>
      <c r="EW71" s="70">
        <f t="shared" si="31"/>
        <v>0</v>
      </c>
      <c r="EX71" s="70">
        <f t="shared" si="32"/>
        <v>0</v>
      </c>
      <c r="EY71" s="74"/>
      <c r="EZ71" s="74"/>
      <c r="FA71" s="353">
        <v>45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3"/>
        <v>0</v>
      </c>
      <c r="FR71" s="74">
        <f t="shared" si="34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5"/>
        <v>0</v>
      </c>
      <c r="GH71" s="74">
        <f t="shared" si="36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1"/>
        <v>0</v>
      </c>
      <c r="HJ71" s="70">
        <f t="shared" si="92"/>
        <v>0</v>
      </c>
      <c r="HK71" s="74"/>
      <c r="HL71" s="74"/>
      <c r="HM71" s="74"/>
      <c r="HN71" s="279"/>
      <c r="HO71" s="74">
        <f t="shared" si="37"/>
        <v>0</v>
      </c>
      <c r="HP71" s="74">
        <f t="shared" si="38"/>
        <v>0</v>
      </c>
      <c r="HQ71" s="298">
        <v>400</v>
      </c>
      <c r="HR71" s="67"/>
      <c r="HS71" s="298">
        <v>400</v>
      </c>
      <c r="HT71" s="74"/>
      <c r="HU71" s="74">
        <f t="shared" si="39"/>
        <v>400</v>
      </c>
      <c r="HV71" s="74">
        <f t="shared" si="40"/>
        <v>0</v>
      </c>
      <c r="HW71" s="74"/>
      <c r="HX71" s="74"/>
      <c r="HY71" s="303"/>
      <c r="HZ71" s="303"/>
      <c r="IA71" s="89"/>
      <c r="IB71" s="87"/>
      <c r="IC71" s="172">
        <v>6.8</v>
      </c>
      <c r="ID71" s="269">
        <v>1.7</v>
      </c>
      <c r="IE71" s="184"/>
      <c r="IF71" s="184"/>
      <c r="IG71" s="74">
        <f t="shared" si="41"/>
        <v>6.8</v>
      </c>
      <c r="IH71" s="74">
        <f t="shared" si="42"/>
        <v>1.7</v>
      </c>
      <c r="II71" s="74">
        <v>0</v>
      </c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3"/>
        <v>0</v>
      </c>
      <c r="IV71" s="74">
        <f t="shared" si="94"/>
        <v>0</v>
      </c>
      <c r="IW71" s="74"/>
      <c r="IX71" s="74"/>
      <c r="IY71" s="67"/>
      <c r="IZ71" s="67"/>
      <c r="JA71" s="67">
        <v>10.31</v>
      </c>
      <c r="JB71" s="67"/>
      <c r="JC71" s="67">
        <v>0</v>
      </c>
      <c r="JD71" s="67"/>
      <c r="JE71" s="347">
        <v>5.15</v>
      </c>
      <c r="JF71" s="347"/>
      <c r="JG71" s="74">
        <f t="shared" si="43"/>
        <v>15.46</v>
      </c>
      <c r="JH71" s="74">
        <f t="shared" si="44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2"/>
        <v>6.3967999999999998</v>
      </c>
      <c r="JX71" s="74">
        <f t="shared" si="83"/>
        <v>1</v>
      </c>
      <c r="JY71" s="74"/>
      <c r="JZ71" s="74"/>
      <c r="KA71" s="67"/>
      <c r="KB71" s="67"/>
      <c r="KC71" s="74">
        <f t="shared" si="45"/>
        <v>0</v>
      </c>
      <c r="KD71" s="74">
        <f t="shared" si="46"/>
        <v>0</v>
      </c>
      <c r="KE71" s="70"/>
      <c r="KF71" s="70"/>
      <c r="KG71" s="70"/>
      <c r="KH71" s="70"/>
      <c r="KI71" s="70">
        <f t="shared" si="95"/>
        <v>0</v>
      </c>
      <c r="KJ71" s="70">
        <f t="shared" si="96"/>
        <v>0</v>
      </c>
      <c r="KK71" s="70"/>
      <c r="KL71" s="70"/>
      <c r="KM71" s="70"/>
      <c r="KN71" s="70"/>
      <c r="KO71" s="70">
        <f t="shared" si="47"/>
        <v>0</v>
      </c>
      <c r="KP71" s="70">
        <f t="shared" si="47"/>
        <v>0</v>
      </c>
      <c r="KQ71" s="263"/>
      <c r="KR71" s="70"/>
      <c r="KS71" s="70"/>
      <c r="KT71" s="70"/>
      <c r="KU71" s="114">
        <f t="shared" si="48"/>
        <v>0</v>
      </c>
      <c r="KV71" s="114">
        <f t="shared" si="49"/>
        <v>0</v>
      </c>
      <c r="KW71" s="70"/>
      <c r="KX71" s="70"/>
      <c r="KY71" s="70">
        <f t="shared" si="50"/>
        <v>0</v>
      </c>
      <c r="KZ71" s="70">
        <f t="shared" si="51"/>
        <v>0</v>
      </c>
      <c r="LA71" s="70"/>
      <c r="LB71" s="70"/>
      <c r="LC71" s="70"/>
      <c r="LD71" s="70"/>
      <c r="LE71" s="70">
        <f t="shared" si="52"/>
        <v>0</v>
      </c>
      <c r="LF71" s="70">
        <f t="shared" si="53"/>
        <v>0</v>
      </c>
      <c r="LG71" s="70"/>
      <c r="LH71" s="70"/>
      <c r="LI71" s="70">
        <f t="shared" si="54"/>
        <v>0</v>
      </c>
      <c r="LJ71" s="70">
        <f t="shared" si="55"/>
        <v>0</v>
      </c>
      <c r="LK71" s="312">
        <v>15.99</v>
      </c>
      <c r="LL71" s="378"/>
      <c r="LM71" s="379">
        <v>13.71</v>
      </c>
      <c r="LN71" s="380"/>
      <c r="LO71" s="379">
        <v>0</v>
      </c>
      <c r="LP71" s="370"/>
      <c r="LQ71" s="130"/>
      <c r="LR71" s="271"/>
      <c r="LS71" s="271"/>
      <c r="LT71" s="271"/>
      <c r="LU71" s="70">
        <f t="shared" si="101"/>
        <v>29.700000000000003</v>
      </c>
      <c r="LV71" s="70">
        <f t="shared" si="57"/>
        <v>0</v>
      </c>
      <c r="LW71" s="130"/>
      <c r="LX71" s="70"/>
      <c r="LY71" s="70"/>
      <c r="LZ71" s="70"/>
      <c r="MA71" s="70">
        <f t="shared" si="58"/>
        <v>0</v>
      </c>
      <c r="MB71" s="70">
        <f t="shared" si="59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60"/>
        <v>0</v>
      </c>
      <c r="ML71" s="70">
        <f t="shared" si="61"/>
        <v>0</v>
      </c>
      <c r="MM71" s="371">
        <v>3.8957999999999995</v>
      </c>
      <c r="MN71" s="371"/>
      <c r="MO71" s="371">
        <v>2.5972</v>
      </c>
      <c r="MP71" s="371"/>
      <c r="MQ71" s="70">
        <f t="shared" si="62"/>
        <v>6.4929999999999994</v>
      </c>
      <c r="MR71" s="70">
        <f t="shared" si="63"/>
        <v>0</v>
      </c>
      <c r="MS71" s="70"/>
      <c r="MT71" s="70"/>
      <c r="MU71" s="70">
        <f t="shared" si="64"/>
        <v>0</v>
      </c>
      <c r="MV71" s="70">
        <f t="shared" si="65"/>
        <v>0</v>
      </c>
      <c r="MW71" s="70"/>
      <c r="MX71" s="70"/>
      <c r="MY71" s="70">
        <f t="shared" si="66"/>
        <v>0</v>
      </c>
      <c r="MZ71" s="70">
        <f t="shared" si="67"/>
        <v>0</v>
      </c>
      <c r="NA71" s="305"/>
      <c r="NB71" s="344"/>
      <c r="NC71" s="70">
        <f t="shared" si="68"/>
        <v>0</v>
      </c>
      <c r="ND71" s="70">
        <f t="shared" si="69"/>
        <v>0</v>
      </c>
      <c r="NE71" s="172"/>
      <c r="NF71" s="172"/>
      <c r="NG71" s="172">
        <f t="shared" si="70"/>
        <v>0</v>
      </c>
      <c r="NH71" s="172">
        <f t="shared" si="71"/>
        <v>0</v>
      </c>
      <c r="NI71" s="172"/>
      <c r="NJ71" s="172"/>
      <c r="NK71" s="172">
        <f t="shared" si="72"/>
        <v>0</v>
      </c>
      <c r="NL71" s="172">
        <f t="shared" si="73"/>
        <v>0</v>
      </c>
      <c r="NM71" s="264"/>
      <c r="NN71" s="172"/>
      <c r="NO71" s="172">
        <f t="shared" si="74"/>
        <v>0</v>
      </c>
      <c r="NP71" s="172">
        <f t="shared" si="75"/>
        <v>0</v>
      </c>
      <c r="NQ71" s="303">
        <v>10.6</v>
      </c>
      <c r="NR71" s="303"/>
      <c r="NS71" s="270">
        <v>0.75</v>
      </c>
      <c r="NT71" s="270"/>
      <c r="NU71" s="270">
        <v>0</v>
      </c>
      <c r="NV71" s="270"/>
      <c r="NW71" s="270">
        <v>0</v>
      </c>
      <c r="NX71" s="270"/>
      <c r="NY71" s="270">
        <v>0</v>
      </c>
      <c r="NZ71" s="270"/>
      <c r="OA71" s="270">
        <v>0</v>
      </c>
      <c r="OB71" s="270"/>
      <c r="OC71" s="70">
        <f t="shared" si="76"/>
        <v>11.35</v>
      </c>
      <c r="OD71" s="70">
        <f t="shared" si="77"/>
        <v>0</v>
      </c>
      <c r="OE71" s="70">
        <v>8.9700000000000006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8"/>
        <v>8.9700000000000006</v>
      </c>
      <c r="ON71" s="70">
        <f t="shared" si="79"/>
        <v>0</v>
      </c>
      <c r="OO71" s="372">
        <v>3.18</v>
      </c>
      <c r="OP71" s="270"/>
      <c r="OQ71" s="372">
        <v>0.9</v>
      </c>
      <c r="OR71" s="270"/>
      <c r="OS71" s="372">
        <v>0.98</v>
      </c>
      <c r="OT71" s="270"/>
      <c r="OU71" s="172">
        <f t="shared" si="102"/>
        <v>4.08</v>
      </c>
      <c r="OV71" s="172">
        <f t="shared" si="81"/>
        <v>0</v>
      </c>
      <c r="OW71" s="172"/>
      <c r="OX71" s="172"/>
      <c r="OY71" s="172">
        <f t="shared" si="97"/>
        <v>0</v>
      </c>
      <c r="OZ71" s="172">
        <f t="shared" si="98"/>
        <v>0</v>
      </c>
    </row>
    <row r="72" spans="1:416" s="90" customFormat="1" ht="12.75" customHeight="1">
      <c r="A72" s="119"/>
      <c r="B72" s="119">
        <v>62</v>
      </c>
      <c r="C72" s="128"/>
      <c r="D72" s="128"/>
      <c r="E72" s="70"/>
      <c r="F72" s="70"/>
      <c r="G72" s="70"/>
      <c r="H72" s="70"/>
      <c r="I72" s="74">
        <f t="shared" si="84"/>
        <v>0</v>
      </c>
      <c r="J72" s="74">
        <f t="shared" si="85"/>
        <v>0</v>
      </c>
      <c r="K72" s="263"/>
      <c r="L72" s="263"/>
      <c r="M72" s="67"/>
      <c r="N72" s="67"/>
      <c r="O72" s="71"/>
      <c r="P72" s="67"/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9">
        <v>100</v>
      </c>
      <c r="AL72" s="350">
        <v>30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6"/>
        <v>100</v>
      </c>
      <c r="AV72" s="70">
        <f t="shared" si="87"/>
        <v>30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8"/>
        <v>2</v>
      </c>
      <c r="BD72" s="74">
        <f t="shared" si="89"/>
        <v>0.85</v>
      </c>
      <c r="BE72" s="74">
        <v>38</v>
      </c>
      <c r="BF72" s="74">
        <v>5.4112</v>
      </c>
      <c r="BG72" s="357">
        <v>8</v>
      </c>
      <c r="BH72" s="358">
        <v>1.1392</v>
      </c>
      <c r="BI72" s="357"/>
      <c r="BJ72" s="358"/>
      <c r="BK72" s="264">
        <v>4</v>
      </c>
      <c r="BL72" s="74">
        <v>0.5696</v>
      </c>
      <c r="BM72" s="74"/>
      <c r="BN72" s="74"/>
      <c r="BO72" s="74"/>
      <c r="BP72" s="74"/>
      <c r="BQ72" s="74"/>
      <c r="BR72" s="74"/>
      <c r="BS72" s="263">
        <f t="shared" si="19"/>
        <v>50</v>
      </c>
      <c r="BT72" s="74">
        <f t="shared" si="20"/>
        <v>7.12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0"/>
        <v>0</v>
      </c>
      <c r="CD72" s="70">
        <f t="shared" si="90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0</v>
      </c>
      <c r="CN72" s="269">
        <v>0</v>
      </c>
      <c r="CO72" s="74">
        <f t="shared" si="21"/>
        <v>41.2</v>
      </c>
      <c r="CP72" s="74">
        <f t="shared" si="22"/>
        <v>13</v>
      </c>
      <c r="CQ72" s="300">
        <v>247.40625</v>
      </c>
      <c r="CR72" s="300"/>
      <c r="CS72" s="300"/>
      <c r="CT72" s="274"/>
      <c r="CU72" s="355">
        <v>18.556701030927837</v>
      </c>
      <c r="CV72" s="172"/>
      <c r="CW72" s="301">
        <v>63.814432989690722</v>
      </c>
      <c r="CX72" s="274"/>
      <c r="CY72" s="274"/>
      <c r="CZ72" s="274"/>
      <c r="DA72" s="278">
        <f t="shared" si="99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41.103092783505197</v>
      </c>
      <c r="DL72" s="345">
        <v>13.701030927835101</v>
      </c>
      <c r="DM72" s="373">
        <f t="shared" si="27"/>
        <v>41.103092783505197</v>
      </c>
      <c r="DN72" s="373">
        <f t="shared" si="27"/>
        <v>13.701030927835101</v>
      </c>
      <c r="DO72" s="345">
        <v>39.869999999999997</v>
      </c>
      <c r="DP72" s="345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8"/>
        <v>0</v>
      </c>
      <c r="ED72" s="74">
        <f t="shared" si="28"/>
        <v>0</v>
      </c>
      <c r="EE72" s="70"/>
      <c r="EF72" s="70"/>
      <c r="EG72" s="71">
        <v>41.24</v>
      </c>
      <c r="EH72" s="375">
        <v>10.31</v>
      </c>
      <c r="EI72" s="87">
        <v>257.73</v>
      </c>
      <c r="EJ72" s="87">
        <v>64.432500000000005</v>
      </c>
      <c r="EK72" s="74">
        <v>113.4</v>
      </c>
      <c r="EL72" s="279">
        <v>28.35</v>
      </c>
      <c r="EM72" s="267"/>
      <c r="EN72" s="267"/>
      <c r="EO72" s="267"/>
      <c r="EP72" s="267"/>
      <c r="EQ72" s="74">
        <f t="shared" si="29"/>
        <v>412.37</v>
      </c>
      <c r="ER72" s="74">
        <f t="shared" si="100"/>
        <v>103.0925</v>
      </c>
      <c r="ES72" s="172"/>
      <c r="ET72" s="172"/>
      <c r="EU72" s="280"/>
      <c r="EV72" s="280"/>
      <c r="EW72" s="70">
        <f t="shared" si="31"/>
        <v>0</v>
      </c>
      <c r="EX72" s="70">
        <f t="shared" si="32"/>
        <v>0</v>
      </c>
      <c r="EY72" s="74"/>
      <c r="EZ72" s="74"/>
      <c r="FA72" s="353">
        <v>45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3"/>
        <v>0</v>
      </c>
      <c r="FR72" s="74">
        <f t="shared" si="34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5"/>
        <v>0</v>
      </c>
      <c r="GH72" s="74">
        <f t="shared" si="36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1"/>
        <v>0</v>
      </c>
      <c r="HJ72" s="70">
        <f t="shared" si="92"/>
        <v>0</v>
      </c>
      <c r="HK72" s="74"/>
      <c r="HL72" s="74"/>
      <c r="HM72" s="74"/>
      <c r="HN72" s="279"/>
      <c r="HO72" s="74">
        <f t="shared" si="37"/>
        <v>0</v>
      </c>
      <c r="HP72" s="74">
        <f t="shared" si="38"/>
        <v>0</v>
      </c>
      <c r="HQ72" s="298">
        <v>400</v>
      </c>
      <c r="HR72" s="67"/>
      <c r="HS72" s="298">
        <v>400</v>
      </c>
      <c r="HT72" s="74"/>
      <c r="HU72" s="74">
        <f t="shared" si="39"/>
        <v>400</v>
      </c>
      <c r="HV72" s="74">
        <f t="shared" si="40"/>
        <v>0</v>
      </c>
      <c r="HW72" s="74"/>
      <c r="HX72" s="74"/>
      <c r="HY72" s="303"/>
      <c r="HZ72" s="303"/>
      <c r="IA72" s="89"/>
      <c r="IB72" s="87"/>
      <c r="IC72" s="172">
        <v>6.8</v>
      </c>
      <c r="ID72" s="269">
        <v>1.7</v>
      </c>
      <c r="IE72" s="184"/>
      <c r="IF72" s="184"/>
      <c r="IG72" s="74">
        <f t="shared" si="41"/>
        <v>6.8</v>
      </c>
      <c r="IH72" s="74">
        <f t="shared" si="42"/>
        <v>1.7</v>
      </c>
      <c r="II72" s="74">
        <v>0</v>
      </c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3"/>
        <v>0</v>
      </c>
      <c r="IV72" s="74">
        <f t="shared" si="94"/>
        <v>0</v>
      </c>
      <c r="IW72" s="74"/>
      <c r="IX72" s="74"/>
      <c r="IY72" s="67"/>
      <c r="IZ72" s="67"/>
      <c r="JA72" s="67">
        <v>10.31</v>
      </c>
      <c r="JB72" s="67"/>
      <c r="JC72" s="67">
        <v>0</v>
      </c>
      <c r="JD72" s="67"/>
      <c r="JE72" s="347">
        <v>5.15</v>
      </c>
      <c r="JF72" s="347"/>
      <c r="JG72" s="74">
        <f t="shared" si="43"/>
        <v>15.46</v>
      </c>
      <c r="JH72" s="74">
        <f t="shared" si="44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2"/>
        <v>6.3967999999999998</v>
      </c>
      <c r="JX72" s="74">
        <f t="shared" si="83"/>
        <v>1</v>
      </c>
      <c r="JY72" s="74"/>
      <c r="JZ72" s="74"/>
      <c r="KA72" s="67"/>
      <c r="KB72" s="67"/>
      <c r="KC72" s="74">
        <f t="shared" si="45"/>
        <v>0</v>
      </c>
      <c r="KD72" s="74">
        <f t="shared" si="46"/>
        <v>0</v>
      </c>
      <c r="KE72" s="70"/>
      <c r="KF72" s="70"/>
      <c r="KG72" s="70"/>
      <c r="KH72" s="70"/>
      <c r="KI72" s="70">
        <f t="shared" si="95"/>
        <v>0</v>
      </c>
      <c r="KJ72" s="70">
        <f t="shared" si="96"/>
        <v>0</v>
      </c>
      <c r="KK72" s="70"/>
      <c r="KL72" s="70"/>
      <c r="KM72" s="70"/>
      <c r="KN72" s="70"/>
      <c r="KO72" s="70">
        <f t="shared" si="47"/>
        <v>0</v>
      </c>
      <c r="KP72" s="70">
        <f t="shared" si="47"/>
        <v>0</v>
      </c>
      <c r="KQ72" s="263"/>
      <c r="KR72" s="70"/>
      <c r="KS72" s="70"/>
      <c r="KT72" s="70"/>
      <c r="KU72" s="114">
        <f t="shared" si="48"/>
        <v>0</v>
      </c>
      <c r="KV72" s="114">
        <f t="shared" si="49"/>
        <v>0</v>
      </c>
      <c r="KW72" s="70"/>
      <c r="KX72" s="70"/>
      <c r="KY72" s="70">
        <f t="shared" si="50"/>
        <v>0</v>
      </c>
      <c r="KZ72" s="70">
        <f t="shared" si="51"/>
        <v>0</v>
      </c>
      <c r="LA72" s="70"/>
      <c r="LB72" s="70"/>
      <c r="LC72" s="70"/>
      <c r="LD72" s="70"/>
      <c r="LE72" s="70">
        <f t="shared" si="52"/>
        <v>0</v>
      </c>
      <c r="LF72" s="70">
        <f t="shared" si="53"/>
        <v>0</v>
      </c>
      <c r="LG72" s="70"/>
      <c r="LH72" s="70"/>
      <c r="LI72" s="70">
        <f t="shared" si="54"/>
        <v>0</v>
      </c>
      <c r="LJ72" s="70">
        <f t="shared" si="55"/>
        <v>0</v>
      </c>
      <c r="LK72" s="312">
        <v>15.99</v>
      </c>
      <c r="LL72" s="378"/>
      <c r="LM72" s="379">
        <v>13.71</v>
      </c>
      <c r="LN72" s="380"/>
      <c r="LO72" s="379">
        <v>0</v>
      </c>
      <c r="LP72" s="370"/>
      <c r="LQ72" s="130"/>
      <c r="LR72" s="271"/>
      <c r="LS72" s="271"/>
      <c r="LT72" s="271"/>
      <c r="LU72" s="70">
        <f t="shared" si="101"/>
        <v>29.700000000000003</v>
      </c>
      <c r="LV72" s="70">
        <f t="shared" si="57"/>
        <v>0</v>
      </c>
      <c r="LW72" s="130"/>
      <c r="LX72" s="70"/>
      <c r="LY72" s="70"/>
      <c r="LZ72" s="70"/>
      <c r="MA72" s="70">
        <f t="shared" si="58"/>
        <v>0</v>
      </c>
      <c r="MB72" s="70">
        <f t="shared" si="59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60"/>
        <v>0</v>
      </c>
      <c r="ML72" s="70">
        <f t="shared" si="61"/>
        <v>0</v>
      </c>
      <c r="MM72" s="371">
        <v>3.5345999999999993</v>
      </c>
      <c r="MN72" s="371"/>
      <c r="MO72" s="371">
        <v>2.3563999999999998</v>
      </c>
      <c r="MP72" s="371"/>
      <c r="MQ72" s="70">
        <f t="shared" si="62"/>
        <v>5.8909999999999991</v>
      </c>
      <c r="MR72" s="70">
        <f t="shared" si="63"/>
        <v>0</v>
      </c>
      <c r="MS72" s="70"/>
      <c r="MT72" s="70"/>
      <c r="MU72" s="70">
        <f t="shared" si="64"/>
        <v>0</v>
      </c>
      <c r="MV72" s="70">
        <f t="shared" si="65"/>
        <v>0</v>
      </c>
      <c r="MW72" s="70"/>
      <c r="MX72" s="70"/>
      <c r="MY72" s="70">
        <f t="shared" si="66"/>
        <v>0</v>
      </c>
      <c r="MZ72" s="70">
        <f t="shared" si="67"/>
        <v>0</v>
      </c>
      <c r="NA72" s="305"/>
      <c r="NB72" s="344"/>
      <c r="NC72" s="70">
        <f t="shared" si="68"/>
        <v>0</v>
      </c>
      <c r="ND72" s="70">
        <f t="shared" si="69"/>
        <v>0</v>
      </c>
      <c r="NE72" s="172"/>
      <c r="NF72" s="172"/>
      <c r="NG72" s="172">
        <f t="shared" si="70"/>
        <v>0</v>
      </c>
      <c r="NH72" s="172">
        <f t="shared" si="71"/>
        <v>0</v>
      </c>
      <c r="NI72" s="172"/>
      <c r="NJ72" s="172"/>
      <c r="NK72" s="172">
        <f t="shared" si="72"/>
        <v>0</v>
      </c>
      <c r="NL72" s="172">
        <f t="shared" si="73"/>
        <v>0</v>
      </c>
      <c r="NM72" s="264"/>
      <c r="NN72" s="172"/>
      <c r="NO72" s="172">
        <f t="shared" si="74"/>
        <v>0</v>
      </c>
      <c r="NP72" s="172">
        <f t="shared" si="75"/>
        <v>0</v>
      </c>
      <c r="NQ72" s="303">
        <v>9.93</v>
      </c>
      <c r="NR72" s="303"/>
      <c r="NS72" s="270">
        <v>0</v>
      </c>
      <c r="NT72" s="270"/>
      <c r="NU72" s="270">
        <v>0</v>
      </c>
      <c r="NV72" s="270"/>
      <c r="NW72" s="270">
        <v>0</v>
      </c>
      <c r="NX72" s="270"/>
      <c r="NY72" s="270">
        <v>0</v>
      </c>
      <c r="NZ72" s="270"/>
      <c r="OA72" s="270">
        <v>0</v>
      </c>
      <c r="OB72" s="270"/>
      <c r="OC72" s="70">
        <f t="shared" si="76"/>
        <v>9.93</v>
      </c>
      <c r="OD72" s="70">
        <f t="shared" si="77"/>
        <v>0</v>
      </c>
      <c r="OE72" s="70">
        <v>8.86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8"/>
        <v>8.86</v>
      </c>
      <c r="ON72" s="70">
        <f t="shared" si="79"/>
        <v>0</v>
      </c>
      <c r="OO72" s="371">
        <v>1.47</v>
      </c>
      <c r="OP72" s="270"/>
      <c r="OQ72" s="371">
        <v>0.41</v>
      </c>
      <c r="OR72" s="270"/>
      <c r="OS72" s="371">
        <v>0.45</v>
      </c>
      <c r="OT72" s="270"/>
      <c r="OU72" s="172">
        <f t="shared" si="102"/>
        <v>1.88</v>
      </c>
      <c r="OV72" s="172">
        <f t="shared" si="81"/>
        <v>0</v>
      </c>
      <c r="OW72" s="172"/>
      <c r="OX72" s="172"/>
      <c r="OY72" s="172">
        <f t="shared" si="97"/>
        <v>0</v>
      </c>
      <c r="OZ72" s="172">
        <f t="shared" si="98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4"/>
        <v>0</v>
      </c>
      <c r="J73" s="74">
        <f t="shared" si="85"/>
        <v>0</v>
      </c>
      <c r="K73" s="263"/>
      <c r="L73" s="263"/>
      <c r="M73" s="67"/>
      <c r="N73" s="67"/>
      <c r="O73" s="71"/>
      <c r="P73" s="67"/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9">
        <v>100</v>
      </c>
      <c r="AL73" s="350">
        <v>30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6"/>
        <v>100</v>
      </c>
      <c r="AV73" s="70">
        <f t="shared" si="87"/>
        <v>30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8"/>
        <v>2</v>
      </c>
      <c r="BD73" s="74">
        <f t="shared" si="89"/>
        <v>0.85</v>
      </c>
      <c r="BE73" s="74">
        <v>38</v>
      </c>
      <c r="BF73" s="74">
        <v>5.4112</v>
      </c>
      <c r="BG73" s="357">
        <v>8</v>
      </c>
      <c r="BH73" s="358">
        <v>1.1392</v>
      </c>
      <c r="BI73" s="357"/>
      <c r="BJ73" s="358"/>
      <c r="BK73" s="264">
        <v>4</v>
      </c>
      <c r="BL73" s="74">
        <v>0.5696</v>
      </c>
      <c r="BM73" s="74"/>
      <c r="BN73" s="74"/>
      <c r="BO73" s="74"/>
      <c r="BP73" s="74"/>
      <c r="BQ73" s="74"/>
      <c r="BR73" s="74"/>
      <c r="BS73" s="263">
        <f t="shared" si="19"/>
        <v>50</v>
      </c>
      <c r="BT73" s="74">
        <f t="shared" si="20"/>
        <v>7.12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0"/>
        <v>0</v>
      </c>
      <c r="CD73" s="70">
        <f t="shared" si="90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0</v>
      </c>
      <c r="CN73" s="269">
        <v>0</v>
      </c>
      <c r="CO73" s="74">
        <f t="shared" si="21"/>
        <v>41.2</v>
      </c>
      <c r="CP73" s="74">
        <f t="shared" si="22"/>
        <v>13</v>
      </c>
      <c r="CQ73" s="300">
        <v>247.40625</v>
      </c>
      <c r="CR73" s="300"/>
      <c r="CS73" s="300"/>
      <c r="CT73" s="274"/>
      <c r="CU73" s="355">
        <v>18.556701030927837</v>
      </c>
      <c r="CV73" s="172"/>
      <c r="CW73" s="301">
        <v>63.814432989690722</v>
      </c>
      <c r="CX73" s="274"/>
      <c r="CY73" s="274"/>
      <c r="CZ73" s="274"/>
      <c r="DA73" s="278">
        <f t="shared" si="99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41.103092783505197</v>
      </c>
      <c r="DL73" s="345">
        <v>13.701030927835101</v>
      </c>
      <c r="DM73" s="373">
        <f t="shared" si="27"/>
        <v>41.103092783505197</v>
      </c>
      <c r="DN73" s="373">
        <f t="shared" si="27"/>
        <v>13.701030927835101</v>
      </c>
      <c r="DO73" s="345">
        <v>39.869999999999997</v>
      </c>
      <c r="DP73" s="345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8"/>
        <v>0</v>
      </c>
      <c r="ED73" s="74">
        <f t="shared" si="28"/>
        <v>0</v>
      </c>
      <c r="EE73" s="70"/>
      <c r="EF73" s="70"/>
      <c r="EG73" s="71">
        <v>41.24</v>
      </c>
      <c r="EH73" s="375">
        <v>10.31</v>
      </c>
      <c r="EI73" s="87">
        <v>257.73</v>
      </c>
      <c r="EJ73" s="87">
        <v>64.432500000000005</v>
      </c>
      <c r="EK73" s="74">
        <v>113.4</v>
      </c>
      <c r="EL73" s="279">
        <v>28.35</v>
      </c>
      <c r="EM73" s="267"/>
      <c r="EN73" s="267"/>
      <c r="EO73" s="267"/>
      <c r="EP73" s="267"/>
      <c r="EQ73" s="74">
        <f t="shared" si="29"/>
        <v>412.37</v>
      </c>
      <c r="ER73" s="74">
        <f t="shared" si="100"/>
        <v>103.0925</v>
      </c>
      <c r="ES73" s="172"/>
      <c r="ET73" s="172"/>
      <c r="EU73" s="280"/>
      <c r="EV73" s="280"/>
      <c r="EW73" s="70">
        <f t="shared" si="31"/>
        <v>0</v>
      </c>
      <c r="EX73" s="70">
        <f t="shared" si="32"/>
        <v>0</v>
      </c>
      <c r="EY73" s="74"/>
      <c r="EZ73" s="74"/>
      <c r="FA73" s="353">
        <v>45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3"/>
        <v>0</v>
      </c>
      <c r="FR73" s="74">
        <f t="shared" si="34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5"/>
        <v>0</v>
      </c>
      <c r="GH73" s="74">
        <f t="shared" si="36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1"/>
        <v>0</v>
      </c>
      <c r="HJ73" s="70">
        <f t="shared" si="92"/>
        <v>0</v>
      </c>
      <c r="HK73" s="74"/>
      <c r="HL73" s="74"/>
      <c r="HM73" s="74"/>
      <c r="HN73" s="279"/>
      <c r="HO73" s="74">
        <f t="shared" si="37"/>
        <v>0</v>
      </c>
      <c r="HP73" s="74">
        <f t="shared" si="38"/>
        <v>0</v>
      </c>
      <c r="HQ73" s="298">
        <v>400</v>
      </c>
      <c r="HR73" s="67"/>
      <c r="HS73" s="298">
        <v>400</v>
      </c>
      <c r="HT73" s="74"/>
      <c r="HU73" s="74">
        <f t="shared" si="39"/>
        <v>400</v>
      </c>
      <c r="HV73" s="74">
        <f t="shared" si="40"/>
        <v>0</v>
      </c>
      <c r="HW73" s="74"/>
      <c r="HX73" s="74"/>
      <c r="HY73" s="303"/>
      <c r="HZ73" s="303"/>
      <c r="IA73" s="89"/>
      <c r="IB73" s="87"/>
      <c r="IC73" s="172">
        <v>6.8</v>
      </c>
      <c r="ID73" s="269">
        <v>1.7</v>
      </c>
      <c r="IE73" s="184"/>
      <c r="IF73" s="184"/>
      <c r="IG73" s="74">
        <f t="shared" si="41"/>
        <v>6.8</v>
      </c>
      <c r="IH73" s="74">
        <f t="shared" si="42"/>
        <v>1.7</v>
      </c>
      <c r="II73" s="74">
        <v>0</v>
      </c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3"/>
        <v>0</v>
      </c>
      <c r="IV73" s="74">
        <f t="shared" si="94"/>
        <v>0</v>
      </c>
      <c r="IW73" s="74"/>
      <c r="IX73" s="74"/>
      <c r="IY73" s="67"/>
      <c r="IZ73" s="67"/>
      <c r="JA73" s="67">
        <v>10.31</v>
      </c>
      <c r="JB73" s="67"/>
      <c r="JC73" s="67">
        <v>0</v>
      </c>
      <c r="JD73" s="67"/>
      <c r="JE73" s="347">
        <v>5.15</v>
      </c>
      <c r="JF73" s="347"/>
      <c r="JG73" s="74">
        <f t="shared" si="43"/>
        <v>15.46</v>
      </c>
      <c r="JH73" s="74">
        <f t="shared" si="44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2"/>
        <v>6.3967999999999998</v>
      </c>
      <c r="JX73" s="74">
        <f t="shared" si="83"/>
        <v>1</v>
      </c>
      <c r="JY73" s="74"/>
      <c r="JZ73" s="74"/>
      <c r="KA73" s="67"/>
      <c r="KB73" s="67"/>
      <c r="KC73" s="74">
        <f t="shared" si="45"/>
        <v>0</v>
      </c>
      <c r="KD73" s="74">
        <f t="shared" si="46"/>
        <v>0</v>
      </c>
      <c r="KE73" s="70"/>
      <c r="KF73" s="70"/>
      <c r="KG73" s="70"/>
      <c r="KH73" s="70"/>
      <c r="KI73" s="70">
        <f t="shared" si="95"/>
        <v>0</v>
      </c>
      <c r="KJ73" s="70">
        <f t="shared" si="96"/>
        <v>0</v>
      </c>
      <c r="KK73" s="70"/>
      <c r="KL73" s="70"/>
      <c r="KM73" s="70"/>
      <c r="KN73" s="70"/>
      <c r="KO73" s="70">
        <f t="shared" si="47"/>
        <v>0</v>
      </c>
      <c r="KP73" s="70">
        <f t="shared" si="47"/>
        <v>0</v>
      </c>
      <c r="KQ73" s="263"/>
      <c r="KR73" s="70"/>
      <c r="KS73" s="70"/>
      <c r="KT73" s="70"/>
      <c r="KU73" s="114">
        <f t="shared" si="48"/>
        <v>0</v>
      </c>
      <c r="KV73" s="114">
        <f t="shared" si="49"/>
        <v>0</v>
      </c>
      <c r="KW73" s="70"/>
      <c r="KX73" s="70"/>
      <c r="KY73" s="70">
        <f t="shared" si="50"/>
        <v>0</v>
      </c>
      <c r="KZ73" s="70">
        <f t="shared" si="51"/>
        <v>0</v>
      </c>
      <c r="LA73" s="70"/>
      <c r="LB73" s="70"/>
      <c r="LC73" s="70"/>
      <c r="LD73" s="70"/>
      <c r="LE73" s="70">
        <f t="shared" si="52"/>
        <v>0</v>
      </c>
      <c r="LF73" s="70">
        <f t="shared" si="53"/>
        <v>0</v>
      </c>
      <c r="LG73" s="70"/>
      <c r="LH73" s="70"/>
      <c r="LI73" s="70">
        <f t="shared" si="54"/>
        <v>0</v>
      </c>
      <c r="LJ73" s="70">
        <f t="shared" si="55"/>
        <v>0</v>
      </c>
      <c r="LK73" s="67">
        <v>20.99</v>
      </c>
      <c r="LL73" s="269"/>
      <c r="LM73" s="75">
        <v>13.71</v>
      </c>
      <c r="LN73" s="368"/>
      <c r="LO73" s="75">
        <v>0</v>
      </c>
      <c r="LP73" s="370"/>
      <c r="LQ73" s="130"/>
      <c r="LR73" s="271"/>
      <c r="LS73" s="271"/>
      <c r="LT73" s="271"/>
      <c r="LU73" s="70">
        <f t="shared" si="101"/>
        <v>34.700000000000003</v>
      </c>
      <c r="LV73" s="70">
        <f t="shared" si="57"/>
        <v>0</v>
      </c>
      <c r="LW73" s="130"/>
      <c r="LX73" s="70"/>
      <c r="LY73" s="70"/>
      <c r="LZ73" s="70"/>
      <c r="MA73" s="70">
        <f t="shared" si="58"/>
        <v>0</v>
      </c>
      <c r="MB73" s="70">
        <f t="shared" si="59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60"/>
        <v>0</v>
      </c>
      <c r="ML73" s="70">
        <f t="shared" si="61"/>
        <v>0</v>
      </c>
      <c r="MM73" s="371">
        <v>3.1589519999999993</v>
      </c>
      <c r="MN73" s="371"/>
      <c r="MO73" s="371">
        <v>2.1059679999999998</v>
      </c>
      <c r="MP73" s="371"/>
      <c r="MQ73" s="70">
        <f t="shared" si="62"/>
        <v>5.2649199999999992</v>
      </c>
      <c r="MR73" s="70">
        <f t="shared" si="63"/>
        <v>0</v>
      </c>
      <c r="MS73" s="70"/>
      <c r="MT73" s="70"/>
      <c r="MU73" s="70">
        <f t="shared" si="64"/>
        <v>0</v>
      </c>
      <c r="MV73" s="70">
        <f t="shared" si="65"/>
        <v>0</v>
      </c>
      <c r="MW73" s="70"/>
      <c r="MX73" s="70"/>
      <c r="MY73" s="70">
        <f t="shared" si="66"/>
        <v>0</v>
      </c>
      <c r="MZ73" s="70">
        <f t="shared" si="67"/>
        <v>0</v>
      </c>
      <c r="NA73" s="305"/>
      <c r="NB73" s="344"/>
      <c r="NC73" s="70">
        <f t="shared" si="68"/>
        <v>0</v>
      </c>
      <c r="ND73" s="70">
        <f t="shared" si="69"/>
        <v>0</v>
      </c>
      <c r="NE73" s="172"/>
      <c r="NF73" s="172"/>
      <c r="NG73" s="172">
        <f t="shared" si="70"/>
        <v>0</v>
      </c>
      <c r="NH73" s="172">
        <f t="shared" si="71"/>
        <v>0</v>
      </c>
      <c r="NI73" s="172"/>
      <c r="NJ73" s="172"/>
      <c r="NK73" s="172">
        <f t="shared" si="72"/>
        <v>0</v>
      </c>
      <c r="NL73" s="172">
        <f t="shared" si="73"/>
        <v>0</v>
      </c>
      <c r="NM73" s="264"/>
      <c r="NN73" s="172"/>
      <c r="NO73" s="172">
        <f t="shared" si="74"/>
        <v>0</v>
      </c>
      <c r="NP73" s="172">
        <f t="shared" si="75"/>
        <v>0</v>
      </c>
      <c r="NQ73" s="303">
        <v>8.5299999999999994</v>
      </c>
      <c r="NR73" s="303"/>
      <c r="NS73" s="270">
        <v>0</v>
      </c>
      <c r="NT73" s="270"/>
      <c r="NU73" s="270">
        <v>0</v>
      </c>
      <c r="NV73" s="270"/>
      <c r="NW73" s="270">
        <v>0</v>
      </c>
      <c r="NX73" s="270"/>
      <c r="NY73" s="270">
        <v>0</v>
      </c>
      <c r="NZ73" s="270"/>
      <c r="OA73" s="270">
        <v>0</v>
      </c>
      <c r="OB73" s="270"/>
      <c r="OC73" s="70">
        <f t="shared" si="76"/>
        <v>8.5299999999999994</v>
      </c>
      <c r="OD73" s="70">
        <f t="shared" si="77"/>
        <v>0</v>
      </c>
      <c r="OE73" s="70">
        <v>7.22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8"/>
        <v>7.22</v>
      </c>
      <c r="ON73" s="70">
        <f t="shared" si="79"/>
        <v>0</v>
      </c>
      <c r="OO73" s="372">
        <v>1.88</v>
      </c>
      <c r="OP73" s="270"/>
      <c r="OQ73" s="372">
        <v>0.53</v>
      </c>
      <c r="OR73" s="270"/>
      <c r="OS73" s="372">
        <v>0.57999999999999996</v>
      </c>
      <c r="OT73" s="270"/>
      <c r="OU73" s="172">
        <f t="shared" si="102"/>
        <v>2.41</v>
      </c>
      <c r="OV73" s="172">
        <f t="shared" si="81"/>
        <v>0</v>
      </c>
      <c r="OW73" s="172"/>
      <c r="OX73" s="172"/>
      <c r="OY73" s="172">
        <f t="shared" si="97"/>
        <v>0</v>
      </c>
      <c r="OZ73" s="172">
        <f t="shared" si="98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4"/>
        <v>0</v>
      </c>
      <c r="J74" s="74">
        <f t="shared" si="85"/>
        <v>0</v>
      </c>
      <c r="K74" s="263"/>
      <c r="L74" s="263"/>
      <c r="M74" s="67"/>
      <c r="N74" s="67"/>
      <c r="O74" s="71"/>
      <c r="P74" s="67"/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9">
        <v>100</v>
      </c>
      <c r="AL74" s="350">
        <v>30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6"/>
        <v>100</v>
      </c>
      <c r="AV74" s="70">
        <f t="shared" si="87"/>
        <v>30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8"/>
        <v>2</v>
      </c>
      <c r="BD74" s="74">
        <f t="shared" si="89"/>
        <v>0.85</v>
      </c>
      <c r="BE74" s="74">
        <v>38</v>
      </c>
      <c r="BF74" s="74">
        <v>5.4112</v>
      </c>
      <c r="BG74" s="357">
        <v>8</v>
      </c>
      <c r="BH74" s="358">
        <v>1.1392</v>
      </c>
      <c r="BI74" s="357"/>
      <c r="BJ74" s="358"/>
      <c r="BK74" s="264">
        <v>4</v>
      </c>
      <c r="BL74" s="74">
        <v>0.5696</v>
      </c>
      <c r="BM74" s="74"/>
      <c r="BN74" s="74"/>
      <c r="BO74" s="74"/>
      <c r="BP74" s="74"/>
      <c r="BQ74" s="74"/>
      <c r="BR74" s="74"/>
      <c r="BS74" s="263">
        <f t="shared" si="19"/>
        <v>50</v>
      </c>
      <c r="BT74" s="74">
        <f t="shared" si="20"/>
        <v>7.12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0"/>
        <v>0</v>
      </c>
      <c r="CD74" s="70">
        <f t="shared" si="90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0</v>
      </c>
      <c r="CN74" s="269">
        <v>0</v>
      </c>
      <c r="CO74" s="74">
        <f t="shared" si="21"/>
        <v>41.2</v>
      </c>
      <c r="CP74" s="74">
        <f t="shared" si="22"/>
        <v>13</v>
      </c>
      <c r="CQ74" s="300">
        <v>247.40625</v>
      </c>
      <c r="CR74" s="300"/>
      <c r="CS74" s="300"/>
      <c r="CT74" s="274"/>
      <c r="CU74" s="355">
        <v>18.556701030927837</v>
      </c>
      <c r="CV74" s="172"/>
      <c r="CW74" s="301">
        <v>63.814432989690722</v>
      </c>
      <c r="CX74" s="274"/>
      <c r="CY74" s="274"/>
      <c r="CZ74" s="274"/>
      <c r="DA74" s="278">
        <f t="shared" si="99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41.103092783505197</v>
      </c>
      <c r="DL74" s="345">
        <v>13.701030927835101</v>
      </c>
      <c r="DM74" s="373">
        <f t="shared" si="27"/>
        <v>41.103092783505197</v>
      </c>
      <c r="DN74" s="373">
        <f t="shared" si="27"/>
        <v>13.701030927835101</v>
      </c>
      <c r="DO74" s="345">
        <v>39.869999999999997</v>
      </c>
      <c r="DP74" s="345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8"/>
        <v>0</v>
      </c>
      <c r="ED74" s="74">
        <f t="shared" si="28"/>
        <v>0</v>
      </c>
      <c r="EE74" s="70"/>
      <c r="EF74" s="70"/>
      <c r="EG74" s="71">
        <v>41.24</v>
      </c>
      <c r="EH74" s="375">
        <v>10.31</v>
      </c>
      <c r="EI74" s="87">
        <v>257.73</v>
      </c>
      <c r="EJ74" s="87">
        <v>64.432500000000005</v>
      </c>
      <c r="EK74" s="74">
        <v>113.4</v>
      </c>
      <c r="EL74" s="279">
        <v>28.35</v>
      </c>
      <c r="EM74" s="267"/>
      <c r="EN74" s="267"/>
      <c r="EO74" s="267"/>
      <c r="EP74" s="267"/>
      <c r="EQ74" s="74">
        <f t="shared" si="29"/>
        <v>412.37</v>
      </c>
      <c r="ER74" s="74">
        <f t="shared" si="100"/>
        <v>103.0925</v>
      </c>
      <c r="ES74" s="172"/>
      <c r="ET74" s="172"/>
      <c r="EU74" s="280"/>
      <c r="EV74" s="280"/>
      <c r="EW74" s="70">
        <f t="shared" si="31"/>
        <v>0</v>
      </c>
      <c r="EX74" s="70">
        <f t="shared" si="32"/>
        <v>0</v>
      </c>
      <c r="EY74" s="74"/>
      <c r="EZ74" s="74"/>
      <c r="FA74" s="353">
        <v>45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3"/>
        <v>0</v>
      </c>
      <c r="FR74" s="74">
        <f t="shared" si="34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5"/>
        <v>0</v>
      </c>
      <c r="GH74" s="74">
        <f t="shared" si="36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1"/>
        <v>0</v>
      </c>
      <c r="HJ74" s="70">
        <f t="shared" si="92"/>
        <v>0</v>
      </c>
      <c r="HK74" s="74"/>
      <c r="HL74" s="74"/>
      <c r="HM74" s="74"/>
      <c r="HN74" s="279"/>
      <c r="HO74" s="74">
        <f t="shared" si="37"/>
        <v>0</v>
      </c>
      <c r="HP74" s="74">
        <f t="shared" si="38"/>
        <v>0</v>
      </c>
      <c r="HQ74" s="298">
        <v>400</v>
      </c>
      <c r="HR74" s="67"/>
      <c r="HS74" s="298">
        <v>400</v>
      </c>
      <c r="HT74" s="74"/>
      <c r="HU74" s="74">
        <f t="shared" si="39"/>
        <v>400</v>
      </c>
      <c r="HV74" s="74">
        <f t="shared" si="40"/>
        <v>0</v>
      </c>
      <c r="HW74" s="74"/>
      <c r="HX74" s="74"/>
      <c r="HY74" s="303"/>
      <c r="HZ74" s="303"/>
      <c r="IA74" s="89"/>
      <c r="IB74" s="87"/>
      <c r="IC74" s="172">
        <v>6.8</v>
      </c>
      <c r="ID74" s="269">
        <v>1.7</v>
      </c>
      <c r="IE74" s="184"/>
      <c r="IF74" s="184"/>
      <c r="IG74" s="74">
        <f t="shared" si="41"/>
        <v>6.8</v>
      </c>
      <c r="IH74" s="74">
        <f t="shared" si="42"/>
        <v>1.7</v>
      </c>
      <c r="II74" s="74">
        <v>0</v>
      </c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3"/>
        <v>0</v>
      </c>
      <c r="IV74" s="74">
        <f t="shared" si="94"/>
        <v>0</v>
      </c>
      <c r="IW74" s="74"/>
      <c r="IX74" s="74"/>
      <c r="IY74" s="67"/>
      <c r="IZ74" s="67"/>
      <c r="JA74" s="67">
        <v>10.31</v>
      </c>
      <c r="JB74" s="67"/>
      <c r="JC74" s="67">
        <v>0</v>
      </c>
      <c r="JD74" s="67"/>
      <c r="JE74" s="347">
        <v>5.15</v>
      </c>
      <c r="JF74" s="347"/>
      <c r="JG74" s="74">
        <f t="shared" si="43"/>
        <v>15.46</v>
      </c>
      <c r="JH74" s="74">
        <f t="shared" si="44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2"/>
        <v>6.3967999999999998</v>
      </c>
      <c r="JX74" s="74">
        <f t="shared" si="83"/>
        <v>1</v>
      </c>
      <c r="JY74" s="74"/>
      <c r="JZ74" s="74"/>
      <c r="KA74" s="67"/>
      <c r="KB74" s="67"/>
      <c r="KC74" s="74">
        <f t="shared" si="45"/>
        <v>0</v>
      </c>
      <c r="KD74" s="74">
        <f t="shared" si="46"/>
        <v>0</v>
      </c>
      <c r="KE74" s="70"/>
      <c r="KF74" s="70"/>
      <c r="KG74" s="70"/>
      <c r="KH74" s="70"/>
      <c r="KI74" s="70">
        <f t="shared" si="95"/>
        <v>0</v>
      </c>
      <c r="KJ74" s="70">
        <f t="shared" si="96"/>
        <v>0</v>
      </c>
      <c r="KK74" s="70"/>
      <c r="KL74" s="70"/>
      <c r="KM74" s="70"/>
      <c r="KN74" s="70"/>
      <c r="KO74" s="70">
        <f t="shared" si="47"/>
        <v>0</v>
      </c>
      <c r="KP74" s="70">
        <f t="shared" si="47"/>
        <v>0</v>
      </c>
      <c r="KQ74" s="263"/>
      <c r="KR74" s="70"/>
      <c r="KS74" s="70"/>
      <c r="KT74" s="70"/>
      <c r="KU74" s="114">
        <f t="shared" si="48"/>
        <v>0</v>
      </c>
      <c r="KV74" s="114">
        <f t="shared" si="49"/>
        <v>0</v>
      </c>
      <c r="KW74" s="70"/>
      <c r="KX74" s="70"/>
      <c r="KY74" s="70">
        <f t="shared" si="50"/>
        <v>0</v>
      </c>
      <c r="KZ74" s="70">
        <f t="shared" si="51"/>
        <v>0</v>
      </c>
      <c r="LA74" s="70"/>
      <c r="LB74" s="70"/>
      <c r="LC74" s="70"/>
      <c r="LD74" s="70"/>
      <c r="LE74" s="70">
        <f t="shared" si="52"/>
        <v>0</v>
      </c>
      <c r="LF74" s="70">
        <f t="shared" si="53"/>
        <v>0</v>
      </c>
      <c r="LG74" s="70"/>
      <c r="LH74" s="70"/>
      <c r="LI74" s="70">
        <f t="shared" si="54"/>
        <v>0</v>
      </c>
      <c r="LJ74" s="70">
        <f t="shared" si="55"/>
        <v>0</v>
      </c>
      <c r="LK74" s="67">
        <v>25</v>
      </c>
      <c r="LL74" s="269"/>
      <c r="LM74" s="75">
        <v>18.87</v>
      </c>
      <c r="LN74" s="368"/>
      <c r="LO74" s="75">
        <v>0.99</v>
      </c>
      <c r="LP74" s="370"/>
      <c r="LQ74" s="130"/>
      <c r="LR74" s="271"/>
      <c r="LS74" s="271"/>
      <c r="LT74" s="271"/>
      <c r="LU74" s="70">
        <f t="shared" si="101"/>
        <v>44.86</v>
      </c>
      <c r="LV74" s="70">
        <f t="shared" si="57"/>
        <v>0</v>
      </c>
      <c r="LW74" s="130"/>
      <c r="LX74" s="70"/>
      <c r="LY74" s="70"/>
      <c r="LZ74" s="70"/>
      <c r="MA74" s="70">
        <f t="shared" si="58"/>
        <v>0</v>
      </c>
      <c r="MB74" s="70">
        <f t="shared" si="59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60"/>
        <v>0</v>
      </c>
      <c r="ML74" s="70">
        <f t="shared" si="61"/>
        <v>0</v>
      </c>
      <c r="MM74" s="371">
        <v>2.7740159999999991</v>
      </c>
      <c r="MN74" s="371"/>
      <c r="MO74" s="371">
        <v>1.8493439999999997</v>
      </c>
      <c r="MP74" s="371"/>
      <c r="MQ74" s="70">
        <f t="shared" si="62"/>
        <v>4.623359999999999</v>
      </c>
      <c r="MR74" s="70">
        <f t="shared" si="63"/>
        <v>0</v>
      </c>
      <c r="MS74" s="70"/>
      <c r="MT74" s="70"/>
      <c r="MU74" s="70">
        <f t="shared" si="64"/>
        <v>0</v>
      </c>
      <c r="MV74" s="70">
        <f t="shared" si="65"/>
        <v>0</v>
      </c>
      <c r="MW74" s="70"/>
      <c r="MX74" s="70"/>
      <c r="MY74" s="70">
        <f t="shared" si="66"/>
        <v>0</v>
      </c>
      <c r="MZ74" s="70">
        <f t="shared" si="67"/>
        <v>0</v>
      </c>
      <c r="NA74" s="305"/>
      <c r="NB74" s="344"/>
      <c r="NC74" s="70">
        <f t="shared" si="68"/>
        <v>0</v>
      </c>
      <c r="ND74" s="70">
        <f t="shared" si="69"/>
        <v>0</v>
      </c>
      <c r="NE74" s="172"/>
      <c r="NF74" s="172"/>
      <c r="NG74" s="172">
        <f t="shared" si="70"/>
        <v>0</v>
      </c>
      <c r="NH74" s="172">
        <f t="shared" si="71"/>
        <v>0</v>
      </c>
      <c r="NI74" s="172"/>
      <c r="NJ74" s="172"/>
      <c r="NK74" s="172">
        <f t="shared" si="72"/>
        <v>0</v>
      </c>
      <c r="NL74" s="172">
        <f t="shared" si="73"/>
        <v>0</v>
      </c>
      <c r="NM74" s="264"/>
      <c r="NN74" s="172"/>
      <c r="NO74" s="172">
        <f t="shared" si="74"/>
        <v>0</v>
      </c>
      <c r="NP74" s="172">
        <f t="shared" si="75"/>
        <v>0</v>
      </c>
      <c r="NQ74" s="303">
        <v>7.69</v>
      </c>
      <c r="NR74" s="303"/>
      <c r="NS74" s="270">
        <v>0</v>
      </c>
      <c r="NT74" s="270"/>
      <c r="NU74" s="270">
        <v>0</v>
      </c>
      <c r="NV74" s="270"/>
      <c r="NW74" s="270">
        <v>0</v>
      </c>
      <c r="NX74" s="270"/>
      <c r="NY74" s="270">
        <v>0</v>
      </c>
      <c r="NZ74" s="270"/>
      <c r="OA74" s="270">
        <v>0</v>
      </c>
      <c r="OB74" s="270"/>
      <c r="OC74" s="70">
        <f t="shared" si="76"/>
        <v>7.69</v>
      </c>
      <c r="OD74" s="70">
        <f t="shared" si="77"/>
        <v>0</v>
      </c>
      <c r="OE74" s="70">
        <v>4.26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8"/>
        <v>4.26</v>
      </c>
      <c r="ON74" s="70">
        <f t="shared" si="79"/>
        <v>0</v>
      </c>
      <c r="OO74" s="372">
        <v>2.2599999999999998</v>
      </c>
      <c r="OP74" s="270"/>
      <c r="OQ74" s="372">
        <v>0.64</v>
      </c>
      <c r="OR74" s="270"/>
      <c r="OS74" s="372">
        <v>0.7</v>
      </c>
      <c r="OT74" s="270"/>
      <c r="OU74" s="172">
        <f t="shared" si="102"/>
        <v>2.9</v>
      </c>
      <c r="OV74" s="172">
        <f t="shared" si="81"/>
        <v>0</v>
      </c>
      <c r="OW74" s="172"/>
      <c r="OX74" s="172"/>
      <c r="OY74" s="172">
        <f t="shared" si="97"/>
        <v>0</v>
      </c>
      <c r="OZ74" s="172">
        <f t="shared" si="98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63"/>
      <c r="L75" s="263"/>
      <c r="M75" s="67"/>
      <c r="N75" s="67"/>
      <c r="O75" s="71"/>
      <c r="P75" s="67"/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9">
        <v>100</v>
      </c>
      <c r="AL75" s="350">
        <v>30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5">AE75+AG75+AI75+AK75+AM75+AO75+AQ75+AS75</f>
        <v>100</v>
      </c>
      <c r="AV75" s="70">
        <f t="shared" ref="AV75:AV106" si="106">AF75+AH75+AJ75+AL75+AN75+AP75+AR75+AT75</f>
        <v>30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>
        <v>38</v>
      </c>
      <c r="BF75" s="74">
        <v>5.4112</v>
      </c>
      <c r="BG75" s="357">
        <v>8</v>
      </c>
      <c r="BH75" s="358">
        <v>1.1392</v>
      </c>
      <c r="BI75" s="357"/>
      <c r="BJ75" s="358"/>
      <c r="BK75" s="264">
        <v>4</v>
      </c>
      <c r="BL75" s="74">
        <v>0.5696</v>
      </c>
      <c r="BM75" s="74"/>
      <c r="BN75" s="74"/>
      <c r="BO75" s="74"/>
      <c r="BP75" s="74"/>
      <c r="BQ75" s="74"/>
      <c r="BR75" s="74"/>
      <c r="BS75" s="263">
        <f t="shared" si="19"/>
        <v>50</v>
      </c>
      <c r="BT75" s="74">
        <f t="shared" si="20"/>
        <v>7.12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247.40625</v>
      </c>
      <c r="CR75" s="300"/>
      <c r="CS75" s="300"/>
      <c r="CT75" s="274"/>
      <c r="CU75" s="355">
        <v>18.556701030927837</v>
      </c>
      <c r="CV75" s="172"/>
      <c r="CW75" s="301">
        <v>63.814432989690722</v>
      </c>
      <c r="CX75" s="274"/>
      <c r="CY75" s="274"/>
      <c r="CZ75" s="274"/>
      <c r="DA75" s="278">
        <f t="shared" si="99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41.103092783505197</v>
      </c>
      <c r="DL75" s="345">
        <v>13.701030927835101</v>
      </c>
      <c r="DM75" s="373">
        <f t="shared" si="27"/>
        <v>41.103092783505197</v>
      </c>
      <c r="DN75" s="373">
        <f t="shared" si="27"/>
        <v>13.701030927835101</v>
      </c>
      <c r="DO75" s="345">
        <v>39.869999999999997</v>
      </c>
      <c r="DP75" s="345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8"/>
        <v>0</v>
      </c>
      <c r="ED75" s="74">
        <f t="shared" si="28"/>
        <v>0</v>
      </c>
      <c r="EE75" s="70"/>
      <c r="EF75" s="70"/>
      <c r="EG75" s="71">
        <v>41.24</v>
      </c>
      <c r="EH75" s="375">
        <v>10.31</v>
      </c>
      <c r="EI75" s="87">
        <v>257.73</v>
      </c>
      <c r="EJ75" s="87">
        <v>64.432500000000005</v>
      </c>
      <c r="EK75" s="74">
        <v>113.4</v>
      </c>
      <c r="EL75" s="279">
        <v>28.35</v>
      </c>
      <c r="EM75" s="267"/>
      <c r="EN75" s="267"/>
      <c r="EO75" s="267"/>
      <c r="EP75" s="267"/>
      <c r="EQ75" s="74">
        <f t="shared" si="29"/>
        <v>412.37</v>
      </c>
      <c r="ER75" s="74">
        <f t="shared" si="100"/>
        <v>103.0925</v>
      </c>
      <c r="ES75" s="172"/>
      <c r="ET75" s="172"/>
      <c r="EU75" s="280"/>
      <c r="EV75" s="280"/>
      <c r="EW75" s="70">
        <f t="shared" si="31"/>
        <v>0</v>
      </c>
      <c r="EX75" s="70">
        <f t="shared" si="32"/>
        <v>0</v>
      </c>
      <c r="EY75" s="74"/>
      <c r="EZ75" s="74"/>
      <c r="FA75" s="353">
        <v>45</v>
      </c>
      <c r="FB75" s="268"/>
      <c r="FC75" s="106">
        <v>40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3"/>
        <v>0</v>
      </c>
      <c r="FR75" s="74">
        <f t="shared" si="34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5"/>
        <v>0</v>
      </c>
      <c r="GH75" s="74">
        <f t="shared" si="36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9"/>
      <c r="HO75" s="74">
        <f t="shared" si="37"/>
        <v>0</v>
      </c>
      <c r="HP75" s="74">
        <f t="shared" si="38"/>
        <v>0</v>
      </c>
      <c r="HQ75" s="298">
        <v>400</v>
      </c>
      <c r="HR75" s="67"/>
      <c r="HS75" s="298">
        <v>400</v>
      </c>
      <c r="HT75" s="74"/>
      <c r="HU75" s="74">
        <f t="shared" si="39"/>
        <v>400</v>
      </c>
      <c r="HV75" s="74">
        <f t="shared" si="40"/>
        <v>0</v>
      </c>
      <c r="HW75" s="74"/>
      <c r="HX75" s="74"/>
      <c r="HY75" s="303"/>
      <c r="HZ75" s="303"/>
      <c r="IA75" s="89"/>
      <c r="IB75" s="87"/>
      <c r="IC75" s="172">
        <v>6.8</v>
      </c>
      <c r="ID75" s="269">
        <v>1.7</v>
      </c>
      <c r="IE75" s="184"/>
      <c r="IF75" s="184"/>
      <c r="IG75" s="74">
        <f t="shared" si="41"/>
        <v>6.8</v>
      </c>
      <c r="IH75" s="74">
        <f t="shared" si="42"/>
        <v>1.7</v>
      </c>
      <c r="II75" s="74">
        <v>50</v>
      </c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50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>
        <v>10.31</v>
      </c>
      <c r="JB75" s="67"/>
      <c r="JC75" s="67">
        <v>0</v>
      </c>
      <c r="JD75" s="67"/>
      <c r="JE75" s="347">
        <v>5.15</v>
      </c>
      <c r="JF75" s="347"/>
      <c r="JG75" s="74">
        <f t="shared" si="43"/>
        <v>15.46</v>
      </c>
      <c r="JH75" s="74">
        <f t="shared" si="44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2"/>
        <v>53.886300000000006</v>
      </c>
      <c r="JX75" s="74">
        <f t="shared" si="83"/>
        <v>11</v>
      </c>
      <c r="JY75" s="74"/>
      <c r="JZ75" s="74"/>
      <c r="KA75" s="67"/>
      <c r="KB75" s="67"/>
      <c r="KC75" s="74">
        <f t="shared" si="45"/>
        <v>0</v>
      </c>
      <c r="KD75" s="74">
        <f t="shared" si="46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7"/>
        <v>0</v>
      </c>
      <c r="KP75" s="70">
        <f t="shared" si="47"/>
        <v>0</v>
      </c>
      <c r="KQ75" s="263"/>
      <c r="KR75" s="70"/>
      <c r="KS75" s="70"/>
      <c r="KT75" s="70"/>
      <c r="KU75" s="114">
        <f t="shared" si="48"/>
        <v>0</v>
      </c>
      <c r="KV75" s="114">
        <f t="shared" si="49"/>
        <v>0</v>
      </c>
      <c r="KW75" s="70"/>
      <c r="KX75" s="70"/>
      <c r="KY75" s="70">
        <f t="shared" si="50"/>
        <v>0</v>
      </c>
      <c r="KZ75" s="70">
        <f t="shared" si="51"/>
        <v>0</v>
      </c>
      <c r="LA75" s="70"/>
      <c r="LB75" s="70"/>
      <c r="LC75" s="70"/>
      <c r="LD75" s="70"/>
      <c r="LE75" s="70">
        <f t="shared" si="52"/>
        <v>0</v>
      </c>
      <c r="LF75" s="70">
        <f t="shared" si="53"/>
        <v>0</v>
      </c>
      <c r="LG75" s="70"/>
      <c r="LH75" s="70"/>
      <c r="LI75" s="70">
        <f t="shared" si="54"/>
        <v>0</v>
      </c>
      <c r="LJ75" s="70">
        <f t="shared" si="55"/>
        <v>0</v>
      </c>
      <c r="LK75" s="67">
        <v>24.2</v>
      </c>
      <c r="LL75" s="269"/>
      <c r="LM75" s="75">
        <v>24.02</v>
      </c>
      <c r="LN75" s="368"/>
      <c r="LO75" s="75">
        <v>5.99</v>
      </c>
      <c r="LP75" s="370"/>
      <c r="LQ75" s="130"/>
      <c r="LR75" s="271"/>
      <c r="LS75" s="271"/>
      <c r="LT75" s="271"/>
      <c r="LU75" s="70">
        <f t="shared" si="101"/>
        <v>54.209999999999994</v>
      </c>
      <c r="LV75" s="70">
        <f t="shared" si="57"/>
        <v>0</v>
      </c>
      <c r="LW75" s="130"/>
      <c r="LX75" s="70"/>
      <c r="LY75" s="70"/>
      <c r="LZ75" s="70"/>
      <c r="MA75" s="70">
        <f t="shared" si="58"/>
        <v>0</v>
      </c>
      <c r="MB75" s="70">
        <f t="shared" si="59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60"/>
        <v>0</v>
      </c>
      <c r="ML75" s="70">
        <f t="shared" si="61"/>
        <v>0</v>
      </c>
      <c r="MM75" s="371">
        <v>2.3797919999999997</v>
      </c>
      <c r="MN75" s="371"/>
      <c r="MO75" s="371">
        <v>1.5865279999999999</v>
      </c>
      <c r="MP75" s="371"/>
      <c r="MQ75" s="70">
        <f t="shared" si="62"/>
        <v>3.9663199999999996</v>
      </c>
      <c r="MR75" s="70">
        <f t="shared" si="63"/>
        <v>0</v>
      </c>
      <c r="MS75" s="70"/>
      <c r="MT75" s="70"/>
      <c r="MU75" s="70">
        <f t="shared" si="64"/>
        <v>0</v>
      </c>
      <c r="MV75" s="70">
        <f t="shared" si="65"/>
        <v>0</v>
      </c>
      <c r="MW75" s="70"/>
      <c r="MX75" s="70"/>
      <c r="MY75" s="70">
        <f t="shared" si="66"/>
        <v>0</v>
      </c>
      <c r="MZ75" s="70">
        <f t="shared" si="67"/>
        <v>0</v>
      </c>
      <c r="NA75" s="305"/>
      <c r="NB75" s="344"/>
      <c r="NC75" s="70">
        <f t="shared" si="68"/>
        <v>0</v>
      </c>
      <c r="ND75" s="70">
        <f t="shared" si="69"/>
        <v>0</v>
      </c>
      <c r="NE75" s="172"/>
      <c r="NF75" s="172"/>
      <c r="NG75" s="172">
        <f t="shared" si="70"/>
        <v>0</v>
      </c>
      <c r="NH75" s="172">
        <f t="shared" si="71"/>
        <v>0</v>
      </c>
      <c r="NI75" s="172"/>
      <c r="NJ75" s="172"/>
      <c r="NK75" s="172">
        <f t="shared" si="72"/>
        <v>0</v>
      </c>
      <c r="NL75" s="172">
        <f t="shared" si="73"/>
        <v>0</v>
      </c>
      <c r="NM75" s="264"/>
      <c r="NN75" s="172"/>
      <c r="NO75" s="172">
        <f t="shared" si="74"/>
        <v>0</v>
      </c>
      <c r="NP75" s="172">
        <f t="shared" si="75"/>
        <v>0</v>
      </c>
      <c r="NQ75" s="303">
        <v>6.97</v>
      </c>
      <c r="NR75" s="303"/>
      <c r="NS75" s="270">
        <v>0</v>
      </c>
      <c r="NT75" s="270"/>
      <c r="NU75" s="270">
        <v>0</v>
      </c>
      <c r="NV75" s="270"/>
      <c r="NW75" s="270">
        <v>0</v>
      </c>
      <c r="NX75" s="270"/>
      <c r="NY75" s="270">
        <v>0</v>
      </c>
      <c r="NZ75" s="270"/>
      <c r="OA75" s="270">
        <v>0</v>
      </c>
      <c r="OB75" s="270"/>
      <c r="OC75" s="70">
        <f t="shared" si="76"/>
        <v>6.97</v>
      </c>
      <c r="OD75" s="70">
        <f t="shared" si="77"/>
        <v>0</v>
      </c>
      <c r="OE75" s="70">
        <v>4.42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8"/>
        <v>4.42</v>
      </c>
      <c r="ON75" s="70">
        <f t="shared" si="79"/>
        <v>0</v>
      </c>
      <c r="OO75" s="372">
        <v>2.7</v>
      </c>
      <c r="OP75" s="270"/>
      <c r="OQ75" s="372">
        <v>0.76</v>
      </c>
      <c r="OR75" s="270"/>
      <c r="OS75" s="372">
        <v>0.83</v>
      </c>
      <c r="OT75" s="270"/>
      <c r="OU75" s="172">
        <f t="shared" si="102"/>
        <v>3.46</v>
      </c>
      <c r="OV75" s="172">
        <f t="shared" si="81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63"/>
      <c r="L76" s="263"/>
      <c r="M76" s="67"/>
      <c r="N76" s="67"/>
      <c r="O76" s="71"/>
      <c r="P76" s="67"/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8">K76+O76+Q76+S76+U76+M76</f>
        <v>5.15</v>
      </c>
      <c r="X76" s="74">
        <f t="shared" ref="X76:X106" si="119">L76+N76+P76+R76+T76+V76</f>
        <v>1.03</v>
      </c>
      <c r="Y76" s="74"/>
      <c r="Z76" s="74"/>
      <c r="AA76" s="71"/>
      <c r="AB76" s="67"/>
      <c r="AC76" s="74">
        <f t="shared" ref="AC76:AC106" si="120">Y76+AA76</f>
        <v>0</v>
      </c>
      <c r="AD76" s="74">
        <f t="shared" ref="AD76:AD106" si="121">Z76+AB76</f>
        <v>0</v>
      </c>
      <c r="AE76" s="67"/>
      <c r="AF76" s="67"/>
      <c r="AG76" s="67"/>
      <c r="AH76" s="67"/>
      <c r="AI76" s="114"/>
      <c r="AJ76" s="114"/>
      <c r="AK76" s="349">
        <v>100</v>
      </c>
      <c r="AL76" s="350">
        <v>30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5"/>
        <v>100</v>
      </c>
      <c r="AV76" s="70">
        <f t="shared" si="106"/>
        <v>30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>
        <v>38</v>
      </c>
      <c r="BF76" s="74">
        <v>5.4112</v>
      </c>
      <c r="BG76" s="357">
        <v>8</v>
      </c>
      <c r="BH76" s="358">
        <v>1.1392</v>
      </c>
      <c r="BI76" s="357"/>
      <c r="BJ76" s="358"/>
      <c r="BK76" s="264">
        <v>4</v>
      </c>
      <c r="BL76" s="74">
        <v>0.5696</v>
      </c>
      <c r="BM76" s="74"/>
      <c r="BN76" s="74"/>
      <c r="BO76" s="74"/>
      <c r="BP76" s="74"/>
      <c r="BQ76" s="74"/>
      <c r="BR76" s="74"/>
      <c r="BS76" s="263">
        <f t="shared" ref="BS76:BS106" si="122">BE76+BG76+BI76+BK76+BM76+BO76+BQ76</f>
        <v>50</v>
      </c>
      <c r="BT76" s="74">
        <f t="shared" ref="BT76:BT106" si="123">BF76+BH76+BJ76+BL76+BN76+BP76+BR76</f>
        <v>7.12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4">CG76+CI76+CK76+CM76</f>
        <v>49.2</v>
      </c>
      <c r="CP76" s="74">
        <f t="shared" ref="CP76:CP106" si="125">CH76+CJ76+CL76+CN76</f>
        <v>15</v>
      </c>
      <c r="CQ76" s="300">
        <v>247.40625</v>
      </c>
      <c r="CR76" s="300"/>
      <c r="CS76" s="300"/>
      <c r="CT76" s="274"/>
      <c r="CU76" s="355">
        <v>18.556701030927837</v>
      </c>
      <c r="CV76" s="172"/>
      <c r="CW76" s="301">
        <v>63.814432989690722</v>
      </c>
      <c r="CX76" s="274"/>
      <c r="CY76" s="274"/>
      <c r="CZ76" s="274"/>
      <c r="DA76" s="278">
        <f t="shared" ref="DA76:DA106" si="126">CQ76+CS76+CU76+CW76+CY76</f>
        <v>329.77738402061857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45">
        <v>41.103092783505197</v>
      </c>
      <c r="DL76" s="345">
        <v>13.701030927835101</v>
      </c>
      <c r="DM76" s="373">
        <f t="shared" ref="DM76:DN106" si="130">IF((DO76/0.97)&lt;DK76,(DO76/0.97),DK76)</f>
        <v>41.103092783505197</v>
      </c>
      <c r="DN76" s="373">
        <f t="shared" si="130"/>
        <v>13.701030927835101</v>
      </c>
      <c r="DO76" s="345">
        <v>39.869999999999997</v>
      </c>
      <c r="DP76" s="345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71">
        <v>41.24</v>
      </c>
      <c r="EH76" s="375">
        <v>10.31</v>
      </c>
      <c r="EI76" s="87">
        <v>257.73</v>
      </c>
      <c r="EJ76" s="87">
        <v>64.432500000000005</v>
      </c>
      <c r="EK76" s="74">
        <v>113.4</v>
      </c>
      <c r="EL76" s="279">
        <v>28.35</v>
      </c>
      <c r="EM76" s="267"/>
      <c r="EN76" s="267"/>
      <c r="EO76" s="267"/>
      <c r="EP76" s="267"/>
      <c r="EQ76" s="74">
        <f t="shared" ref="EQ76:EQ106" si="132">EE76+EG76+EI76+EK76+EM76+EO76</f>
        <v>412.37</v>
      </c>
      <c r="ER76" s="74">
        <f t="shared" ref="ER76:ER106" si="133">EF76+EH76+EJ76+EL76</f>
        <v>103.0925</v>
      </c>
      <c r="ES76" s="172"/>
      <c r="ET76" s="172"/>
      <c r="EU76" s="280"/>
      <c r="EV76" s="280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53">
        <v>45</v>
      </c>
      <c r="FB76" s="268"/>
      <c r="FC76" s="106">
        <v>40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9"/>
      <c r="HO76" s="74">
        <f t="shared" ref="HO76:HO106" si="140">HK76+HM76</f>
        <v>0</v>
      </c>
      <c r="HP76" s="74">
        <f t="shared" ref="HP76:HP106" si="141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2">HQ76</f>
        <v>400</v>
      </c>
      <c r="HV76" s="74">
        <f t="shared" ref="HV76:HV106" si="143">HR76</f>
        <v>0</v>
      </c>
      <c r="HW76" s="74"/>
      <c r="HX76" s="74"/>
      <c r="HY76" s="303"/>
      <c r="HZ76" s="303"/>
      <c r="IA76" s="89"/>
      <c r="IB76" s="87"/>
      <c r="IC76" s="172">
        <v>6.8</v>
      </c>
      <c r="ID76" s="269">
        <v>1.7</v>
      </c>
      <c r="IE76" s="184"/>
      <c r="IF76" s="184"/>
      <c r="IG76" s="74">
        <f t="shared" ref="IG76:IG106" si="144">HW76+HY76+IA76+IC76+IE76</f>
        <v>6.8</v>
      </c>
      <c r="IH76" s="74">
        <f t="shared" ref="IH76:IH106" si="145">HX76+HZ76+IB76+ID76+IF76</f>
        <v>1.7</v>
      </c>
      <c r="II76" s="74">
        <v>85</v>
      </c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2"/>
        <v>85</v>
      </c>
      <c r="IV76" s="74">
        <f t="shared" si="113"/>
        <v>0</v>
      </c>
      <c r="IW76" s="74"/>
      <c r="IX76" s="74"/>
      <c r="IY76" s="67"/>
      <c r="IZ76" s="67"/>
      <c r="JA76" s="67">
        <v>10.31</v>
      </c>
      <c r="JB76" s="67"/>
      <c r="JC76" s="67">
        <v>0</v>
      </c>
      <c r="JD76" s="67"/>
      <c r="JE76" s="347">
        <v>5.15</v>
      </c>
      <c r="JF76" s="347"/>
      <c r="JG76" s="74">
        <f t="shared" ref="JG76:JG106" si="146">IW76+IY76+JA76+JC76+JE76</f>
        <v>15.46</v>
      </c>
      <c r="JH76" s="74">
        <f t="shared" ref="JH76:JH106" si="147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8">JI76+JK76+JM76+JO76+JQ76+JS76+JU76</f>
        <v>53.886300000000006</v>
      </c>
      <c r="JX76" s="74">
        <f t="shared" ref="JX76:JX106" si="149">JJ76+JL76+JN76+JP76+JR76+JT76+JV76</f>
        <v>11</v>
      </c>
      <c r="JY76" s="74"/>
      <c r="JZ76" s="74"/>
      <c r="KA76" s="67"/>
      <c r="KB76" s="67"/>
      <c r="KC76" s="74">
        <f t="shared" ref="KC76:KC106" si="150">JY76+KA76</f>
        <v>0</v>
      </c>
      <c r="KD76" s="74">
        <f t="shared" ref="KD76:KD106" si="151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2">KK76+KM76</f>
        <v>0</v>
      </c>
      <c r="KP76" s="70">
        <f t="shared" si="152"/>
        <v>0</v>
      </c>
      <c r="KQ76" s="263"/>
      <c r="KR76" s="70"/>
      <c r="KS76" s="70"/>
      <c r="KT76" s="70"/>
      <c r="KU76" s="114">
        <f t="shared" ref="KU76:KU106" si="153">KQ76+KS76</f>
        <v>0</v>
      </c>
      <c r="KV76" s="114">
        <f t="shared" ref="KV76:KV106" si="154">KR76+KT76</f>
        <v>0</v>
      </c>
      <c r="KW76" s="70"/>
      <c r="KX76" s="70"/>
      <c r="KY76" s="70">
        <f t="shared" ref="KY76:KY106" si="155">KW76</f>
        <v>0</v>
      </c>
      <c r="KZ76" s="70">
        <f t="shared" ref="KZ76:KZ106" si="156">KX76</f>
        <v>0</v>
      </c>
      <c r="LA76" s="70"/>
      <c r="LB76" s="70"/>
      <c r="LC76" s="70"/>
      <c r="LD76" s="70"/>
      <c r="LE76" s="70">
        <f t="shared" ref="LE76:LE106" si="157">LA76+LC76</f>
        <v>0</v>
      </c>
      <c r="LF76" s="70">
        <f t="shared" ref="LF76:LF106" si="158">LD76+LB76</f>
        <v>0</v>
      </c>
      <c r="LG76" s="70"/>
      <c r="LH76" s="70"/>
      <c r="LI76" s="70">
        <f t="shared" ref="LI76:LI106" si="159">LG76</f>
        <v>0</v>
      </c>
      <c r="LJ76" s="70">
        <f t="shared" ref="LJ76:LJ106" si="160">LH76</f>
        <v>0</v>
      </c>
      <c r="LK76" s="67">
        <v>24.2</v>
      </c>
      <c r="LL76" s="269"/>
      <c r="LM76" s="75">
        <v>24.02</v>
      </c>
      <c r="LN76" s="368"/>
      <c r="LO76" s="75">
        <v>6.5750000000000002</v>
      </c>
      <c r="LP76" s="370"/>
      <c r="LQ76" s="130"/>
      <c r="LR76" s="271"/>
      <c r="LS76" s="271"/>
      <c r="LT76" s="271"/>
      <c r="LU76" s="70">
        <f t="shared" ref="LU76:LU106" si="161">LO76+LM76+LK76+LQ76</f>
        <v>54.795000000000002</v>
      </c>
      <c r="LV76" s="70">
        <f t="shared" ref="LV76:LV106" si="162">LP76+LN76+LL76+LT76</f>
        <v>0</v>
      </c>
      <c r="LW76" s="130"/>
      <c r="LX76" s="70"/>
      <c r="LY76" s="70"/>
      <c r="LZ76" s="70"/>
      <c r="MA76" s="70">
        <f t="shared" ref="MA76:MA106" si="163">LW76+LY76</f>
        <v>0</v>
      </c>
      <c r="MB76" s="70">
        <f t="shared" ref="MB76:MB106" si="164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5">MC76+ME76+MG76+MI76</f>
        <v>0</v>
      </c>
      <c r="ML76" s="70">
        <f t="shared" ref="ML76:ML106" si="166">MF76+MD76+MH76+MJ76</f>
        <v>0</v>
      </c>
      <c r="MM76" s="371">
        <v>1.9824719999999998</v>
      </c>
      <c r="MN76" s="371"/>
      <c r="MO76" s="371">
        <v>1.3216479999999999</v>
      </c>
      <c r="MP76" s="371"/>
      <c r="MQ76" s="70">
        <f t="shared" ref="MQ76:MQ106" si="167">MM76+MO76</f>
        <v>3.3041199999999997</v>
      </c>
      <c r="MR76" s="70">
        <f t="shared" ref="MR76:MR106" si="168">MN76+MP76</f>
        <v>0</v>
      </c>
      <c r="MS76" s="70"/>
      <c r="MT76" s="70"/>
      <c r="MU76" s="70">
        <f t="shared" ref="MU76:MU106" si="169">MS76</f>
        <v>0</v>
      </c>
      <c r="MV76" s="70">
        <f t="shared" ref="MV76:MV106" si="170">MT76</f>
        <v>0</v>
      </c>
      <c r="MW76" s="70"/>
      <c r="MX76" s="70"/>
      <c r="MY76" s="70">
        <f t="shared" ref="MY76:MY106" si="171">MW76</f>
        <v>0</v>
      </c>
      <c r="MZ76" s="70">
        <f t="shared" ref="MZ76:MZ106" si="172">MX76</f>
        <v>0</v>
      </c>
      <c r="NA76" s="305"/>
      <c r="NB76" s="344"/>
      <c r="NC76" s="70">
        <f t="shared" ref="NC76:NC106" si="173">NA76</f>
        <v>0</v>
      </c>
      <c r="ND76" s="70">
        <f t="shared" ref="ND76:ND106" si="174">NB76</f>
        <v>0</v>
      </c>
      <c r="NE76" s="172"/>
      <c r="NF76" s="172"/>
      <c r="NG76" s="172">
        <f t="shared" ref="NG76:NG106" si="175">NE76</f>
        <v>0</v>
      </c>
      <c r="NH76" s="172">
        <f t="shared" ref="NH76:NH106" si="176">NF76</f>
        <v>0</v>
      </c>
      <c r="NI76" s="172"/>
      <c r="NJ76" s="172"/>
      <c r="NK76" s="172">
        <f t="shared" ref="NK76:NK106" si="177">NI76</f>
        <v>0</v>
      </c>
      <c r="NL76" s="172">
        <f t="shared" ref="NL76:NL106" si="178">NJ76</f>
        <v>0</v>
      </c>
      <c r="NM76" s="264"/>
      <c r="NN76" s="172"/>
      <c r="NO76" s="172">
        <f t="shared" ref="NO76:NO106" si="179">NM76</f>
        <v>0</v>
      </c>
      <c r="NP76" s="172">
        <f t="shared" ref="NP76:NP106" si="180">NN76</f>
        <v>0</v>
      </c>
      <c r="NQ76" s="303">
        <v>5.5</v>
      </c>
      <c r="NR76" s="303"/>
      <c r="NS76" s="270">
        <v>0</v>
      </c>
      <c r="NT76" s="270"/>
      <c r="NU76" s="270">
        <v>0</v>
      </c>
      <c r="NV76" s="270"/>
      <c r="NW76" s="270">
        <v>0</v>
      </c>
      <c r="NX76" s="270"/>
      <c r="NY76" s="270">
        <v>0</v>
      </c>
      <c r="NZ76" s="270"/>
      <c r="OA76" s="270">
        <v>0</v>
      </c>
      <c r="OB76" s="270"/>
      <c r="OC76" s="70">
        <f t="shared" ref="OC76:OC106" si="181">NS76+NU76+NW76+OA76+NQ76+NY76</f>
        <v>5.5</v>
      </c>
      <c r="OD76" s="70">
        <f t="shared" ref="OD76:OD106" si="182">NT76+NV76+NX76+OB76+NR76+NZ76</f>
        <v>0</v>
      </c>
      <c r="OE76" s="70">
        <v>4.3600000000000003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3">OE76+OG76+OI76+OK76</f>
        <v>4.3600000000000003</v>
      </c>
      <c r="ON76" s="70">
        <f t="shared" ref="ON76:ON106" si="184">OF76+OH76+OJ76+OL76</f>
        <v>0</v>
      </c>
      <c r="OO76" s="372">
        <v>3.26</v>
      </c>
      <c r="OP76" s="270"/>
      <c r="OQ76" s="372">
        <v>0.92</v>
      </c>
      <c r="OR76" s="270"/>
      <c r="OS76" s="372">
        <v>1.01</v>
      </c>
      <c r="OT76" s="270"/>
      <c r="OU76" s="172">
        <f t="shared" ref="OU76:OU106" si="185">OO76+OQ76</f>
        <v>4.18</v>
      </c>
      <c r="OV76" s="172">
        <f t="shared" ref="OV76:OV106" si="186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63"/>
      <c r="L77" s="263"/>
      <c r="M77" s="67"/>
      <c r="N77" s="67"/>
      <c r="O77" s="71"/>
      <c r="P77" s="67"/>
      <c r="Q77" s="114">
        <v>5.15</v>
      </c>
      <c r="R77" s="74">
        <v>1.03</v>
      </c>
      <c r="S77" s="263"/>
      <c r="T77" s="263"/>
      <c r="U77" s="74"/>
      <c r="V77" s="74"/>
      <c r="W77" s="74">
        <f t="shared" si="118"/>
        <v>5.15</v>
      </c>
      <c r="X77" s="74">
        <f t="shared" si="119"/>
        <v>1.03</v>
      </c>
      <c r="Y77" s="74"/>
      <c r="Z77" s="74"/>
      <c r="AA77" s="71"/>
      <c r="AB77" s="67"/>
      <c r="AC77" s="74">
        <f t="shared" si="120"/>
        <v>0</v>
      </c>
      <c r="AD77" s="74">
        <f t="shared" si="121"/>
        <v>0</v>
      </c>
      <c r="AE77" s="67"/>
      <c r="AF77" s="67"/>
      <c r="AG77" s="67"/>
      <c r="AH77" s="67"/>
      <c r="AI77" s="114"/>
      <c r="AJ77" s="114"/>
      <c r="AK77" s="349">
        <v>100</v>
      </c>
      <c r="AL77" s="350">
        <v>30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5"/>
        <v>100</v>
      </c>
      <c r="AV77" s="70">
        <f t="shared" si="106"/>
        <v>30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>
        <v>38</v>
      </c>
      <c r="BF77" s="74">
        <v>5.4112</v>
      </c>
      <c r="BG77" s="357">
        <v>8</v>
      </c>
      <c r="BH77" s="358">
        <v>1.1392</v>
      </c>
      <c r="BI77" s="357"/>
      <c r="BJ77" s="358"/>
      <c r="BK77" s="264">
        <v>4</v>
      </c>
      <c r="BL77" s="74">
        <v>0.5696</v>
      </c>
      <c r="BM77" s="74"/>
      <c r="BN77" s="74"/>
      <c r="BO77" s="74"/>
      <c r="BP77" s="74"/>
      <c r="BQ77" s="74"/>
      <c r="BR77" s="74"/>
      <c r="BS77" s="263">
        <f t="shared" si="122"/>
        <v>50</v>
      </c>
      <c r="BT77" s="74">
        <f t="shared" si="123"/>
        <v>7.12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4"/>
        <v>49.2</v>
      </c>
      <c r="CP77" s="74">
        <f t="shared" si="125"/>
        <v>15</v>
      </c>
      <c r="CQ77" s="300">
        <v>247.40625</v>
      </c>
      <c r="CR77" s="300"/>
      <c r="CS77" s="300"/>
      <c r="CT77" s="274"/>
      <c r="CU77" s="355">
        <v>18.556701030927837</v>
      </c>
      <c r="CV77" s="172"/>
      <c r="CW77" s="301">
        <v>63.814432989690722</v>
      </c>
      <c r="CX77" s="274"/>
      <c r="CY77" s="274"/>
      <c r="CZ77" s="274"/>
      <c r="DA77" s="278">
        <f t="shared" si="126"/>
        <v>329.77738402061857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45">
        <v>41.103092783505197</v>
      </c>
      <c r="DL77" s="345">
        <v>13.701030927835101</v>
      </c>
      <c r="DM77" s="373">
        <f t="shared" si="130"/>
        <v>41.103092783505197</v>
      </c>
      <c r="DN77" s="373">
        <f t="shared" si="130"/>
        <v>13.701030927835101</v>
      </c>
      <c r="DO77" s="345">
        <v>39.869999999999997</v>
      </c>
      <c r="DP77" s="345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71">
        <v>41.24</v>
      </c>
      <c r="EH77" s="375">
        <v>10.31</v>
      </c>
      <c r="EI77" s="87">
        <v>257.73</v>
      </c>
      <c r="EJ77" s="87">
        <v>64.432500000000005</v>
      </c>
      <c r="EK77" s="74">
        <v>113.4</v>
      </c>
      <c r="EL77" s="279">
        <v>28.35</v>
      </c>
      <c r="EM77" s="267"/>
      <c r="EN77" s="267"/>
      <c r="EO77" s="267"/>
      <c r="EP77" s="267"/>
      <c r="EQ77" s="74">
        <f t="shared" si="132"/>
        <v>412.37</v>
      </c>
      <c r="ER77" s="74">
        <f t="shared" si="133"/>
        <v>103.0925</v>
      </c>
      <c r="ES77" s="172"/>
      <c r="ET77" s="172"/>
      <c r="EU77" s="280"/>
      <c r="EV77" s="280"/>
      <c r="EW77" s="70">
        <f t="shared" si="134"/>
        <v>0</v>
      </c>
      <c r="EX77" s="70">
        <f t="shared" si="135"/>
        <v>0</v>
      </c>
      <c r="EY77" s="74"/>
      <c r="EZ77" s="74"/>
      <c r="FA77" s="353">
        <v>45</v>
      </c>
      <c r="FB77" s="268"/>
      <c r="FC77" s="106">
        <v>40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9"/>
      <c r="HO77" s="74">
        <f t="shared" si="140"/>
        <v>0</v>
      </c>
      <c r="HP77" s="74">
        <f t="shared" si="141"/>
        <v>0</v>
      </c>
      <c r="HQ77" s="298">
        <v>400</v>
      </c>
      <c r="HR77" s="67"/>
      <c r="HS77" s="298">
        <v>400</v>
      </c>
      <c r="HT77" s="74"/>
      <c r="HU77" s="74">
        <f t="shared" si="142"/>
        <v>400</v>
      </c>
      <c r="HV77" s="74">
        <f t="shared" si="143"/>
        <v>0</v>
      </c>
      <c r="HW77" s="74"/>
      <c r="HX77" s="74"/>
      <c r="HY77" s="303"/>
      <c r="HZ77" s="303"/>
      <c r="IA77" s="89"/>
      <c r="IB77" s="87"/>
      <c r="IC77" s="172">
        <v>6.8</v>
      </c>
      <c r="ID77" s="269">
        <v>1.7</v>
      </c>
      <c r="IE77" s="184"/>
      <c r="IF77" s="184"/>
      <c r="IG77" s="74">
        <f t="shared" si="144"/>
        <v>6.8</v>
      </c>
      <c r="IH77" s="74">
        <f t="shared" si="145"/>
        <v>1.7</v>
      </c>
      <c r="II77" s="74">
        <v>130</v>
      </c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2"/>
        <v>130</v>
      </c>
      <c r="IV77" s="74">
        <f t="shared" si="113"/>
        <v>0</v>
      </c>
      <c r="IW77" s="74"/>
      <c r="IX77" s="74"/>
      <c r="IY77" s="67"/>
      <c r="IZ77" s="67"/>
      <c r="JA77" s="67">
        <v>10.31</v>
      </c>
      <c r="JB77" s="67"/>
      <c r="JC77" s="67">
        <v>0</v>
      </c>
      <c r="JD77" s="67"/>
      <c r="JE77" s="347">
        <v>5.15</v>
      </c>
      <c r="JF77" s="347"/>
      <c r="JG77" s="74">
        <f t="shared" si="146"/>
        <v>15.46</v>
      </c>
      <c r="JH77" s="74">
        <f t="shared" si="147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8"/>
        <v>53.886300000000006</v>
      </c>
      <c r="JX77" s="74">
        <f t="shared" si="149"/>
        <v>11</v>
      </c>
      <c r="JY77" s="74"/>
      <c r="JZ77" s="74"/>
      <c r="KA77" s="67"/>
      <c r="KB77" s="67"/>
      <c r="KC77" s="74">
        <f t="shared" si="150"/>
        <v>0</v>
      </c>
      <c r="KD77" s="74">
        <f t="shared" si="151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2"/>
        <v>0</v>
      </c>
      <c r="KP77" s="70">
        <f t="shared" si="152"/>
        <v>0</v>
      </c>
      <c r="KQ77" s="263"/>
      <c r="KR77" s="70"/>
      <c r="KS77" s="70"/>
      <c r="KT77" s="70"/>
      <c r="KU77" s="114">
        <f t="shared" si="153"/>
        <v>0</v>
      </c>
      <c r="KV77" s="114">
        <f t="shared" si="154"/>
        <v>0</v>
      </c>
      <c r="KW77" s="70"/>
      <c r="KX77" s="70"/>
      <c r="KY77" s="70">
        <f t="shared" si="155"/>
        <v>0</v>
      </c>
      <c r="KZ77" s="70">
        <f t="shared" si="156"/>
        <v>0</v>
      </c>
      <c r="LA77" s="70"/>
      <c r="LB77" s="70"/>
      <c r="LC77" s="70"/>
      <c r="LD77" s="70"/>
      <c r="LE77" s="70">
        <f t="shared" si="157"/>
        <v>0</v>
      </c>
      <c r="LF77" s="70">
        <f t="shared" si="158"/>
        <v>0</v>
      </c>
      <c r="LG77" s="70"/>
      <c r="LH77" s="70"/>
      <c r="LI77" s="70">
        <f t="shared" si="159"/>
        <v>0</v>
      </c>
      <c r="LJ77" s="70">
        <f t="shared" si="160"/>
        <v>0</v>
      </c>
      <c r="LK77" s="67">
        <v>24.2</v>
      </c>
      <c r="LL77" s="269"/>
      <c r="LM77" s="75">
        <v>24.02</v>
      </c>
      <c r="LN77" s="368"/>
      <c r="LO77" s="75">
        <v>6.5750000000000002</v>
      </c>
      <c r="LP77" s="370"/>
      <c r="LQ77" s="130"/>
      <c r="LR77" s="271"/>
      <c r="LS77" s="271"/>
      <c r="LT77" s="271"/>
      <c r="LU77" s="70">
        <f t="shared" si="161"/>
        <v>54.795000000000002</v>
      </c>
      <c r="LV77" s="70">
        <f t="shared" si="162"/>
        <v>0</v>
      </c>
      <c r="LW77" s="130"/>
      <c r="LX77" s="70"/>
      <c r="LY77" s="70"/>
      <c r="LZ77" s="70"/>
      <c r="MA77" s="70">
        <f t="shared" si="163"/>
        <v>0</v>
      </c>
      <c r="MB77" s="70">
        <f t="shared" si="164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5"/>
        <v>0</v>
      </c>
      <c r="ML77" s="70">
        <f t="shared" si="166"/>
        <v>0</v>
      </c>
      <c r="MM77" s="371">
        <v>1.5861839999999996</v>
      </c>
      <c r="MN77" s="371"/>
      <c r="MO77" s="371">
        <v>1.057456</v>
      </c>
      <c r="MP77" s="371"/>
      <c r="MQ77" s="70">
        <f t="shared" si="167"/>
        <v>2.6436399999999995</v>
      </c>
      <c r="MR77" s="70">
        <f t="shared" si="168"/>
        <v>0</v>
      </c>
      <c r="MS77" s="70"/>
      <c r="MT77" s="70"/>
      <c r="MU77" s="70">
        <f t="shared" si="169"/>
        <v>0</v>
      </c>
      <c r="MV77" s="70">
        <f t="shared" si="170"/>
        <v>0</v>
      </c>
      <c r="MW77" s="70"/>
      <c r="MX77" s="70"/>
      <c r="MY77" s="70">
        <f t="shared" si="171"/>
        <v>0</v>
      </c>
      <c r="MZ77" s="70">
        <f t="shared" si="172"/>
        <v>0</v>
      </c>
      <c r="NA77" s="305"/>
      <c r="NB77" s="344"/>
      <c r="NC77" s="70">
        <f t="shared" si="173"/>
        <v>0</v>
      </c>
      <c r="ND77" s="70">
        <f t="shared" si="174"/>
        <v>0</v>
      </c>
      <c r="NE77" s="172"/>
      <c r="NF77" s="172"/>
      <c r="NG77" s="172">
        <f t="shared" si="175"/>
        <v>0</v>
      </c>
      <c r="NH77" s="172">
        <f t="shared" si="176"/>
        <v>0</v>
      </c>
      <c r="NI77" s="172"/>
      <c r="NJ77" s="172"/>
      <c r="NK77" s="172">
        <f t="shared" si="177"/>
        <v>0</v>
      </c>
      <c r="NL77" s="172">
        <f t="shared" si="178"/>
        <v>0</v>
      </c>
      <c r="NM77" s="264"/>
      <c r="NN77" s="172"/>
      <c r="NO77" s="172">
        <f t="shared" si="179"/>
        <v>0</v>
      </c>
      <c r="NP77" s="172">
        <f t="shared" si="180"/>
        <v>0</v>
      </c>
      <c r="NQ77" s="303">
        <v>4.6900000000000004</v>
      </c>
      <c r="NR77" s="303"/>
      <c r="NS77" s="270">
        <v>0</v>
      </c>
      <c r="NT77" s="270"/>
      <c r="NU77" s="270">
        <v>0</v>
      </c>
      <c r="NV77" s="270"/>
      <c r="NW77" s="270">
        <v>0</v>
      </c>
      <c r="NX77" s="270"/>
      <c r="NY77" s="270">
        <v>0</v>
      </c>
      <c r="NZ77" s="270"/>
      <c r="OA77" s="270">
        <v>0</v>
      </c>
      <c r="OB77" s="270"/>
      <c r="OC77" s="70">
        <f t="shared" si="181"/>
        <v>4.6900000000000004</v>
      </c>
      <c r="OD77" s="70">
        <f t="shared" si="182"/>
        <v>0</v>
      </c>
      <c r="OE77" s="70">
        <v>3.01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3"/>
        <v>3.01</v>
      </c>
      <c r="ON77" s="70">
        <f t="shared" si="184"/>
        <v>0</v>
      </c>
      <c r="OO77" s="372">
        <v>2.65</v>
      </c>
      <c r="OP77" s="270"/>
      <c r="OQ77" s="372">
        <v>0.75</v>
      </c>
      <c r="OR77" s="270"/>
      <c r="OS77" s="372">
        <v>0.82</v>
      </c>
      <c r="OT77" s="270"/>
      <c r="OU77" s="172">
        <f t="shared" si="185"/>
        <v>3.4</v>
      </c>
      <c r="OV77" s="172">
        <f t="shared" si="186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63"/>
      <c r="L78" s="263"/>
      <c r="M78" s="67"/>
      <c r="N78" s="67"/>
      <c r="O78" s="71"/>
      <c r="P78" s="67"/>
      <c r="Q78" s="114">
        <v>5.15</v>
      </c>
      <c r="R78" s="74">
        <v>1.03</v>
      </c>
      <c r="S78" s="263"/>
      <c r="T78" s="263"/>
      <c r="U78" s="74"/>
      <c r="V78" s="74"/>
      <c r="W78" s="74">
        <f t="shared" si="118"/>
        <v>5.15</v>
      </c>
      <c r="X78" s="74">
        <f t="shared" si="119"/>
        <v>1.03</v>
      </c>
      <c r="Y78" s="74"/>
      <c r="Z78" s="74"/>
      <c r="AA78" s="71"/>
      <c r="AB78" s="67"/>
      <c r="AC78" s="74">
        <f t="shared" si="120"/>
        <v>0</v>
      </c>
      <c r="AD78" s="74">
        <f t="shared" si="121"/>
        <v>0</v>
      </c>
      <c r="AE78" s="67"/>
      <c r="AF78" s="67"/>
      <c r="AG78" s="67"/>
      <c r="AH78" s="67"/>
      <c r="AI78" s="114"/>
      <c r="AJ78" s="114"/>
      <c r="AK78" s="349">
        <v>100</v>
      </c>
      <c r="AL78" s="350">
        <v>30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5"/>
        <v>100</v>
      </c>
      <c r="AV78" s="70">
        <f t="shared" si="106"/>
        <v>30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>
        <v>38</v>
      </c>
      <c r="BF78" s="74">
        <v>5.4112</v>
      </c>
      <c r="BG78" s="357">
        <v>8</v>
      </c>
      <c r="BH78" s="358">
        <v>1.1392</v>
      </c>
      <c r="BI78" s="357"/>
      <c r="BJ78" s="358"/>
      <c r="BK78" s="264">
        <v>4</v>
      </c>
      <c r="BL78" s="74">
        <v>0.5696</v>
      </c>
      <c r="BM78" s="74"/>
      <c r="BN78" s="74"/>
      <c r="BO78" s="74"/>
      <c r="BP78" s="74"/>
      <c r="BQ78" s="74"/>
      <c r="BR78" s="74"/>
      <c r="BS78" s="263">
        <f t="shared" si="122"/>
        <v>50</v>
      </c>
      <c r="BT78" s="74">
        <f t="shared" si="123"/>
        <v>7.12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4"/>
        <v>49.2</v>
      </c>
      <c r="CP78" s="74">
        <f t="shared" si="125"/>
        <v>15</v>
      </c>
      <c r="CQ78" s="300">
        <v>247.40625</v>
      </c>
      <c r="CR78" s="300"/>
      <c r="CS78" s="300"/>
      <c r="CT78" s="274"/>
      <c r="CU78" s="355">
        <v>18.556701030927837</v>
      </c>
      <c r="CV78" s="172"/>
      <c r="CW78" s="301">
        <v>63.814432989690722</v>
      </c>
      <c r="CX78" s="274"/>
      <c r="CY78" s="274"/>
      <c r="CZ78" s="274"/>
      <c r="DA78" s="278">
        <f t="shared" si="126"/>
        <v>329.77738402061857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45">
        <v>41.103092783505197</v>
      </c>
      <c r="DL78" s="345">
        <v>13.701030927835101</v>
      </c>
      <c r="DM78" s="373">
        <f t="shared" si="130"/>
        <v>41.103092783505197</v>
      </c>
      <c r="DN78" s="373">
        <f t="shared" si="130"/>
        <v>13.701030927835101</v>
      </c>
      <c r="DO78" s="345">
        <v>39.869999999999997</v>
      </c>
      <c r="DP78" s="345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71">
        <v>41.24</v>
      </c>
      <c r="EH78" s="375">
        <v>10.31</v>
      </c>
      <c r="EI78" s="87">
        <v>257.73</v>
      </c>
      <c r="EJ78" s="87">
        <v>64.432500000000005</v>
      </c>
      <c r="EK78" s="74">
        <v>113.4</v>
      </c>
      <c r="EL78" s="279">
        <v>28.35</v>
      </c>
      <c r="EM78" s="267"/>
      <c r="EN78" s="267"/>
      <c r="EO78" s="267"/>
      <c r="EP78" s="267"/>
      <c r="EQ78" s="74">
        <f t="shared" si="132"/>
        <v>412.37</v>
      </c>
      <c r="ER78" s="74">
        <f t="shared" si="133"/>
        <v>103.0925</v>
      </c>
      <c r="ES78" s="172"/>
      <c r="ET78" s="172"/>
      <c r="EU78" s="280"/>
      <c r="EV78" s="280"/>
      <c r="EW78" s="70">
        <f t="shared" si="134"/>
        <v>0</v>
      </c>
      <c r="EX78" s="70">
        <f t="shared" si="135"/>
        <v>0</v>
      </c>
      <c r="EY78" s="74"/>
      <c r="EZ78" s="74"/>
      <c r="FA78" s="353">
        <v>45</v>
      </c>
      <c r="FB78" s="268"/>
      <c r="FC78" s="106">
        <v>40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9"/>
      <c r="HO78" s="74">
        <f t="shared" si="140"/>
        <v>0</v>
      </c>
      <c r="HP78" s="74">
        <f t="shared" si="141"/>
        <v>0</v>
      </c>
      <c r="HQ78" s="298">
        <v>400</v>
      </c>
      <c r="HR78" s="67"/>
      <c r="HS78" s="298">
        <v>400</v>
      </c>
      <c r="HT78" s="74"/>
      <c r="HU78" s="74">
        <f t="shared" si="142"/>
        <v>400</v>
      </c>
      <c r="HV78" s="74">
        <f t="shared" si="143"/>
        <v>0</v>
      </c>
      <c r="HW78" s="74"/>
      <c r="HX78" s="74"/>
      <c r="HY78" s="303"/>
      <c r="HZ78" s="303"/>
      <c r="IA78" s="89"/>
      <c r="IB78" s="87"/>
      <c r="IC78" s="172">
        <v>6.8</v>
      </c>
      <c r="ID78" s="269">
        <v>1.7</v>
      </c>
      <c r="IE78" s="184"/>
      <c r="IF78" s="184"/>
      <c r="IG78" s="74">
        <f t="shared" si="144"/>
        <v>6.8</v>
      </c>
      <c r="IH78" s="74">
        <f t="shared" si="145"/>
        <v>1.7</v>
      </c>
      <c r="II78" s="74">
        <v>180</v>
      </c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2"/>
        <v>180</v>
      </c>
      <c r="IV78" s="74">
        <f t="shared" si="113"/>
        <v>0</v>
      </c>
      <c r="IW78" s="74"/>
      <c r="IX78" s="74"/>
      <c r="IY78" s="67"/>
      <c r="IZ78" s="67"/>
      <c r="JA78" s="67">
        <v>10.31</v>
      </c>
      <c r="JB78" s="67"/>
      <c r="JC78" s="67">
        <v>0</v>
      </c>
      <c r="JD78" s="67"/>
      <c r="JE78" s="347">
        <v>5.15</v>
      </c>
      <c r="JF78" s="347"/>
      <c r="JG78" s="74">
        <f t="shared" si="146"/>
        <v>15.46</v>
      </c>
      <c r="JH78" s="74">
        <f t="shared" si="147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8"/>
        <v>53.886300000000006</v>
      </c>
      <c r="JX78" s="74">
        <f t="shared" si="149"/>
        <v>11</v>
      </c>
      <c r="JY78" s="74"/>
      <c r="JZ78" s="74"/>
      <c r="KA78" s="67"/>
      <c r="KB78" s="67"/>
      <c r="KC78" s="74">
        <f t="shared" si="150"/>
        <v>0</v>
      </c>
      <c r="KD78" s="74">
        <f t="shared" si="151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2"/>
        <v>0</v>
      </c>
      <c r="KP78" s="70">
        <f t="shared" si="152"/>
        <v>0</v>
      </c>
      <c r="KQ78" s="263"/>
      <c r="KR78" s="70"/>
      <c r="KS78" s="70"/>
      <c r="KT78" s="70"/>
      <c r="KU78" s="114">
        <f t="shared" si="153"/>
        <v>0</v>
      </c>
      <c r="KV78" s="114">
        <f t="shared" si="154"/>
        <v>0</v>
      </c>
      <c r="KW78" s="70"/>
      <c r="KX78" s="70"/>
      <c r="KY78" s="70">
        <f t="shared" si="155"/>
        <v>0</v>
      </c>
      <c r="KZ78" s="70">
        <f t="shared" si="156"/>
        <v>0</v>
      </c>
      <c r="LA78" s="70"/>
      <c r="LB78" s="70"/>
      <c r="LC78" s="70"/>
      <c r="LD78" s="70"/>
      <c r="LE78" s="70">
        <f t="shared" si="157"/>
        <v>0</v>
      </c>
      <c r="LF78" s="70">
        <f t="shared" si="158"/>
        <v>0</v>
      </c>
      <c r="LG78" s="70"/>
      <c r="LH78" s="70"/>
      <c r="LI78" s="70">
        <f t="shared" si="159"/>
        <v>0</v>
      </c>
      <c r="LJ78" s="70">
        <f t="shared" si="160"/>
        <v>0</v>
      </c>
      <c r="LK78" s="67">
        <v>24.2</v>
      </c>
      <c r="LL78" s="269"/>
      <c r="LM78" s="75">
        <v>24.02</v>
      </c>
      <c r="LN78" s="368"/>
      <c r="LO78" s="75">
        <v>6.5750000000000002</v>
      </c>
      <c r="LP78" s="370"/>
      <c r="LQ78" s="130"/>
      <c r="LR78" s="271"/>
      <c r="LS78" s="271"/>
      <c r="LT78" s="271"/>
      <c r="LU78" s="70">
        <f t="shared" si="161"/>
        <v>54.795000000000002</v>
      </c>
      <c r="LV78" s="70">
        <f t="shared" si="162"/>
        <v>0</v>
      </c>
      <c r="LW78" s="130"/>
      <c r="LX78" s="70"/>
      <c r="LY78" s="70"/>
      <c r="LZ78" s="70"/>
      <c r="MA78" s="70">
        <f t="shared" si="163"/>
        <v>0</v>
      </c>
      <c r="MB78" s="70">
        <f t="shared" si="164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5"/>
        <v>0</v>
      </c>
      <c r="ML78" s="70">
        <f t="shared" si="166"/>
        <v>0</v>
      </c>
      <c r="MM78" s="371">
        <v>1.1950559999999999</v>
      </c>
      <c r="MN78" s="371"/>
      <c r="MO78" s="371">
        <v>0.79670399999999997</v>
      </c>
      <c r="MP78" s="371"/>
      <c r="MQ78" s="70">
        <f t="shared" si="167"/>
        <v>1.9917599999999998</v>
      </c>
      <c r="MR78" s="70">
        <f t="shared" si="168"/>
        <v>0</v>
      </c>
      <c r="MS78" s="70"/>
      <c r="MT78" s="70"/>
      <c r="MU78" s="70">
        <f t="shared" si="169"/>
        <v>0</v>
      </c>
      <c r="MV78" s="70">
        <f t="shared" si="170"/>
        <v>0</v>
      </c>
      <c r="MW78" s="70"/>
      <c r="MX78" s="70"/>
      <c r="MY78" s="70">
        <f t="shared" si="171"/>
        <v>0</v>
      </c>
      <c r="MZ78" s="70">
        <f t="shared" si="172"/>
        <v>0</v>
      </c>
      <c r="NA78" s="305"/>
      <c r="NB78" s="344"/>
      <c r="NC78" s="70">
        <f t="shared" si="173"/>
        <v>0</v>
      </c>
      <c r="ND78" s="70">
        <f t="shared" si="174"/>
        <v>0</v>
      </c>
      <c r="NE78" s="172"/>
      <c r="NF78" s="172"/>
      <c r="NG78" s="172">
        <f t="shared" si="175"/>
        <v>0</v>
      </c>
      <c r="NH78" s="172">
        <f t="shared" si="176"/>
        <v>0</v>
      </c>
      <c r="NI78" s="172"/>
      <c r="NJ78" s="172"/>
      <c r="NK78" s="172">
        <f t="shared" si="177"/>
        <v>0</v>
      </c>
      <c r="NL78" s="172">
        <f t="shared" si="178"/>
        <v>0</v>
      </c>
      <c r="NM78" s="264"/>
      <c r="NN78" s="172"/>
      <c r="NO78" s="172">
        <f t="shared" si="179"/>
        <v>0</v>
      </c>
      <c r="NP78" s="172">
        <f t="shared" si="180"/>
        <v>0</v>
      </c>
      <c r="NQ78" s="303">
        <v>3.55</v>
      </c>
      <c r="NR78" s="303"/>
      <c r="NS78" s="270">
        <v>0</v>
      </c>
      <c r="NT78" s="270"/>
      <c r="NU78" s="270">
        <v>0</v>
      </c>
      <c r="NV78" s="270"/>
      <c r="NW78" s="270">
        <v>0</v>
      </c>
      <c r="NX78" s="270"/>
      <c r="NY78" s="270">
        <v>0</v>
      </c>
      <c r="NZ78" s="270"/>
      <c r="OA78" s="270">
        <v>0</v>
      </c>
      <c r="OB78" s="270"/>
      <c r="OC78" s="70">
        <f t="shared" si="181"/>
        <v>3.55</v>
      </c>
      <c r="OD78" s="70">
        <f t="shared" si="182"/>
        <v>0</v>
      </c>
      <c r="OE78" s="70">
        <v>3.69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3"/>
        <v>3.69</v>
      </c>
      <c r="ON78" s="70">
        <f t="shared" si="184"/>
        <v>0</v>
      </c>
      <c r="OO78" s="372">
        <v>2.15</v>
      </c>
      <c r="OP78" s="270"/>
      <c r="OQ78" s="372">
        <v>0.61</v>
      </c>
      <c r="OR78" s="270"/>
      <c r="OS78" s="372">
        <v>0.66</v>
      </c>
      <c r="OT78" s="270"/>
      <c r="OU78" s="172">
        <f t="shared" si="185"/>
        <v>2.76</v>
      </c>
      <c r="OV78" s="172">
        <f t="shared" si="186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63"/>
      <c r="L79" s="263"/>
      <c r="M79" s="67"/>
      <c r="N79" s="67"/>
      <c r="O79" s="71"/>
      <c r="P79" s="67"/>
      <c r="Q79" s="114">
        <v>5.15</v>
      </c>
      <c r="R79" s="74">
        <v>1.03</v>
      </c>
      <c r="S79" s="263"/>
      <c r="T79" s="263"/>
      <c r="U79" s="74"/>
      <c r="V79" s="74"/>
      <c r="W79" s="74">
        <f t="shared" si="118"/>
        <v>5.15</v>
      </c>
      <c r="X79" s="74">
        <f t="shared" si="119"/>
        <v>1.03</v>
      </c>
      <c r="Y79" s="74"/>
      <c r="Z79" s="74"/>
      <c r="AA79" s="71"/>
      <c r="AB79" s="67"/>
      <c r="AC79" s="74">
        <f t="shared" si="120"/>
        <v>0</v>
      </c>
      <c r="AD79" s="74">
        <f t="shared" si="121"/>
        <v>0</v>
      </c>
      <c r="AE79" s="67"/>
      <c r="AF79" s="67"/>
      <c r="AG79" s="67"/>
      <c r="AH79" s="67"/>
      <c r="AI79" s="114"/>
      <c r="AJ79" s="114"/>
      <c r="AK79" s="349">
        <v>100</v>
      </c>
      <c r="AL79" s="350">
        <v>30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5"/>
        <v>100</v>
      </c>
      <c r="AV79" s="70">
        <f t="shared" si="106"/>
        <v>30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>
        <v>38</v>
      </c>
      <c r="BF79" s="74">
        <v>5.4112</v>
      </c>
      <c r="BG79" s="357">
        <v>8</v>
      </c>
      <c r="BH79" s="358">
        <v>1.1392</v>
      </c>
      <c r="BI79" s="357"/>
      <c r="BJ79" s="358"/>
      <c r="BK79" s="264">
        <v>4</v>
      </c>
      <c r="BL79" s="74">
        <v>0.5696</v>
      </c>
      <c r="BM79" s="74"/>
      <c r="BN79" s="74"/>
      <c r="BO79" s="74"/>
      <c r="BP79" s="74"/>
      <c r="BQ79" s="74"/>
      <c r="BR79" s="74"/>
      <c r="BS79" s="263">
        <f t="shared" si="122"/>
        <v>50</v>
      </c>
      <c r="BT79" s="74">
        <f t="shared" si="123"/>
        <v>7.12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4"/>
        <v>45.08</v>
      </c>
      <c r="CP79" s="74">
        <f t="shared" si="125"/>
        <v>14</v>
      </c>
      <c r="CQ79" s="300">
        <v>247.40625</v>
      </c>
      <c r="CR79" s="300"/>
      <c r="CS79" s="300"/>
      <c r="CT79" s="274"/>
      <c r="CU79" s="355">
        <v>18.556701030927837</v>
      </c>
      <c r="CV79" s="172"/>
      <c r="CW79" s="301">
        <v>63.814432989690722</v>
      </c>
      <c r="CX79" s="274"/>
      <c r="CY79" s="274"/>
      <c r="CZ79" s="274"/>
      <c r="DA79" s="278">
        <f t="shared" si="126"/>
        <v>329.77738402061857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45">
        <v>41.103092783505197</v>
      </c>
      <c r="DL79" s="345">
        <v>13.701030927835101</v>
      </c>
      <c r="DM79" s="373">
        <f t="shared" si="130"/>
        <v>41.103092783505197</v>
      </c>
      <c r="DN79" s="373">
        <f t="shared" si="130"/>
        <v>13.701030927835101</v>
      </c>
      <c r="DO79" s="345">
        <v>39.869999999999997</v>
      </c>
      <c r="DP79" s="345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71">
        <v>41.24</v>
      </c>
      <c r="EH79" s="375">
        <v>10.31</v>
      </c>
      <c r="EI79" s="87">
        <v>257.73</v>
      </c>
      <c r="EJ79" s="87">
        <v>64.432500000000005</v>
      </c>
      <c r="EK79" s="74">
        <v>113.4</v>
      </c>
      <c r="EL79" s="279">
        <v>28.35</v>
      </c>
      <c r="EM79" s="267"/>
      <c r="EN79" s="267"/>
      <c r="EO79" s="267"/>
      <c r="EP79" s="267"/>
      <c r="EQ79" s="74">
        <f t="shared" si="132"/>
        <v>412.37</v>
      </c>
      <c r="ER79" s="74">
        <f t="shared" si="133"/>
        <v>103.0925</v>
      </c>
      <c r="ES79" s="172"/>
      <c r="ET79" s="172"/>
      <c r="EU79" s="280"/>
      <c r="EV79" s="280"/>
      <c r="EW79" s="70">
        <f t="shared" si="134"/>
        <v>0</v>
      </c>
      <c r="EX79" s="70">
        <f t="shared" si="135"/>
        <v>0</v>
      </c>
      <c r="EY79" s="74"/>
      <c r="EZ79" s="74"/>
      <c r="FA79" s="353">
        <v>45</v>
      </c>
      <c r="FB79" s="268"/>
      <c r="FC79" s="106">
        <v>40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9"/>
      <c r="HO79" s="74">
        <f t="shared" si="140"/>
        <v>0</v>
      </c>
      <c r="HP79" s="74">
        <f t="shared" si="141"/>
        <v>0</v>
      </c>
      <c r="HQ79" s="298">
        <v>400</v>
      </c>
      <c r="HR79" s="67"/>
      <c r="HS79" s="298">
        <v>400</v>
      </c>
      <c r="HT79" s="74"/>
      <c r="HU79" s="74">
        <f t="shared" si="142"/>
        <v>400</v>
      </c>
      <c r="HV79" s="74">
        <f t="shared" si="143"/>
        <v>0</v>
      </c>
      <c r="HW79" s="74"/>
      <c r="HX79" s="74"/>
      <c r="HY79" s="303"/>
      <c r="HZ79" s="303"/>
      <c r="IA79" s="89"/>
      <c r="IB79" s="87"/>
      <c r="IC79" s="172">
        <v>6.8</v>
      </c>
      <c r="ID79" s="269">
        <v>1.7</v>
      </c>
      <c r="IE79" s="184"/>
      <c r="IF79" s="184"/>
      <c r="IG79" s="74">
        <f t="shared" si="144"/>
        <v>6.8</v>
      </c>
      <c r="IH79" s="74">
        <f t="shared" si="145"/>
        <v>1.7</v>
      </c>
      <c r="II79" s="74">
        <v>205</v>
      </c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2"/>
        <v>205</v>
      </c>
      <c r="IV79" s="74">
        <f t="shared" si="113"/>
        <v>0</v>
      </c>
      <c r="IW79" s="74"/>
      <c r="IX79" s="74"/>
      <c r="IY79" s="67"/>
      <c r="IZ79" s="67"/>
      <c r="JA79" s="67">
        <v>10.31</v>
      </c>
      <c r="JB79" s="67"/>
      <c r="JC79" s="67">
        <v>0</v>
      </c>
      <c r="JD79" s="67"/>
      <c r="JE79" s="347">
        <v>5.15</v>
      </c>
      <c r="JF79" s="347"/>
      <c r="JG79" s="74">
        <f t="shared" si="146"/>
        <v>15.46</v>
      </c>
      <c r="JH79" s="74">
        <f t="shared" si="147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8"/>
        <v>53.886300000000006</v>
      </c>
      <c r="JX79" s="74">
        <f t="shared" si="149"/>
        <v>11</v>
      </c>
      <c r="JY79" s="74"/>
      <c r="JZ79" s="74"/>
      <c r="KA79" s="67"/>
      <c r="KB79" s="67"/>
      <c r="KC79" s="74">
        <f t="shared" si="150"/>
        <v>0</v>
      </c>
      <c r="KD79" s="74">
        <f t="shared" si="151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2"/>
        <v>0</v>
      </c>
      <c r="KP79" s="70">
        <f t="shared" si="152"/>
        <v>0</v>
      </c>
      <c r="KQ79" s="263"/>
      <c r="KR79" s="70"/>
      <c r="KS79" s="70"/>
      <c r="KT79" s="70"/>
      <c r="KU79" s="114">
        <f t="shared" si="153"/>
        <v>0</v>
      </c>
      <c r="KV79" s="114">
        <f t="shared" si="154"/>
        <v>0</v>
      </c>
      <c r="KW79" s="70"/>
      <c r="KX79" s="70"/>
      <c r="KY79" s="70">
        <f t="shared" si="155"/>
        <v>0</v>
      </c>
      <c r="KZ79" s="70">
        <f t="shared" si="156"/>
        <v>0</v>
      </c>
      <c r="LA79" s="70"/>
      <c r="LB79" s="70"/>
      <c r="LC79" s="70"/>
      <c r="LD79" s="70"/>
      <c r="LE79" s="70">
        <f t="shared" si="157"/>
        <v>0</v>
      </c>
      <c r="LF79" s="70">
        <f t="shared" si="158"/>
        <v>0</v>
      </c>
      <c r="LG79" s="70"/>
      <c r="LH79" s="70"/>
      <c r="LI79" s="70">
        <f t="shared" si="159"/>
        <v>0</v>
      </c>
      <c r="LJ79" s="70">
        <f t="shared" si="160"/>
        <v>0</v>
      </c>
      <c r="LK79" s="67">
        <v>24.2</v>
      </c>
      <c r="LL79" s="269"/>
      <c r="LM79" s="75">
        <v>24.02</v>
      </c>
      <c r="LN79" s="368"/>
      <c r="LO79" s="75">
        <v>6.5750000000000002</v>
      </c>
      <c r="LP79" s="370"/>
      <c r="LQ79" s="130"/>
      <c r="LR79" s="271"/>
      <c r="LS79" s="271"/>
      <c r="LT79" s="271"/>
      <c r="LU79" s="70">
        <f t="shared" si="161"/>
        <v>54.795000000000002</v>
      </c>
      <c r="LV79" s="70">
        <f t="shared" si="162"/>
        <v>0</v>
      </c>
      <c r="LW79" s="130"/>
      <c r="LX79" s="70"/>
      <c r="LY79" s="70"/>
      <c r="LZ79" s="70"/>
      <c r="MA79" s="70">
        <f t="shared" si="163"/>
        <v>0</v>
      </c>
      <c r="MB79" s="70">
        <f t="shared" si="164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5"/>
        <v>0</v>
      </c>
      <c r="ML79" s="70">
        <f t="shared" si="166"/>
        <v>0</v>
      </c>
      <c r="MM79" s="371">
        <v>0.81734399999999996</v>
      </c>
      <c r="MN79" s="371"/>
      <c r="MO79" s="371">
        <v>0.54489599999999994</v>
      </c>
      <c r="MP79" s="371"/>
      <c r="MQ79" s="70">
        <f t="shared" si="167"/>
        <v>1.3622399999999999</v>
      </c>
      <c r="MR79" s="70">
        <f t="shared" si="168"/>
        <v>0</v>
      </c>
      <c r="MS79" s="70"/>
      <c r="MT79" s="70"/>
      <c r="MU79" s="70">
        <f t="shared" si="169"/>
        <v>0</v>
      </c>
      <c r="MV79" s="70">
        <f t="shared" si="170"/>
        <v>0</v>
      </c>
      <c r="MW79" s="70"/>
      <c r="MX79" s="70"/>
      <c r="MY79" s="70">
        <f t="shared" si="171"/>
        <v>0</v>
      </c>
      <c r="MZ79" s="70">
        <f t="shared" si="172"/>
        <v>0</v>
      </c>
      <c r="NA79" s="305"/>
      <c r="NB79" s="344"/>
      <c r="NC79" s="70">
        <f t="shared" si="173"/>
        <v>0</v>
      </c>
      <c r="ND79" s="70">
        <f t="shared" si="174"/>
        <v>0</v>
      </c>
      <c r="NE79" s="172"/>
      <c r="NF79" s="172"/>
      <c r="NG79" s="172">
        <f t="shared" si="175"/>
        <v>0</v>
      </c>
      <c r="NH79" s="172">
        <f t="shared" si="176"/>
        <v>0</v>
      </c>
      <c r="NI79" s="172"/>
      <c r="NJ79" s="172"/>
      <c r="NK79" s="172">
        <f t="shared" si="177"/>
        <v>0</v>
      </c>
      <c r="NL79" s="172">
        <f t="shared" si="178"/>
        <v>0</v>
      </c>
      <c r="NM79" s="264"/>
      <c r="NN79" s="172"/>
      <c r="NO79" s="172">
        <f t="shared" si="179"/>
        <v>0</v>
      </c>
      <c r="NP79" s="172">
        <f t="shared" si="180"/>
        <v>0</v>
      </c>
      <c r="NQ79" s="303">
        <v>2.38</v>
      </c>
      <c r="NR79" s="303"/>
      <c r="NS79" s="270">
        <v>0</v>
      </c>
      <c r="NT79" s="270"/>
      <c r="NU79" s="270">
        <v>0</v>
      </c>
      <c r="NV79" s="270"/>
      <c r="NW79" s="270">
        <v>0</v>
      </c>
      <c r="NX79" s="270"/>
      <c r="NY79" s="270">
        <v>0</v>
      </c>
      <c r="NZ79" s="270"/>
      <c r="OA79" s="270">
        <v>0</v>
      </c>
      <c r="OB79" s="270"/>
      <c r="OC79" s="70">
        <f t="shared" si="181"/>
        <v>2.38</v>
      </c>
      <c r="OD79" s="70">
        <f t="shared" si="182"/>
        <v>0</v>
      </c>
      <c r="OE79" s="70">
        <v>2.84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3"/>
        <v>2.84</v>
      </c>
      <c r="ON79" s="70">
        <f t="shared" si="184"/>
        <v>0</v>
      </c>
      <c r="OO79" s="372">
        <v>1.61</v>
      </c>
      <c r="OP79" s="270"/>
      <c r="OQ79" s="372">
        <v>0.45</v>
      </c>
      <c r="OR79" s="270"/>
      <c r="OS79" s="372">
        <v>0.5</v>
      </c>
      <c r="OT79" s="270"/>
      <c r="OU79" s="172">
        <f t="shared" si="185"/>
        <v>2.06</v>
      </c>
      <c r="OV79" s="172">
        <f t="shared" si="186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63"/>
      <c r="L80" s="263"/>
      <c r="M80" s="67"/>
      <c r="N80" s="67"/>
      <c r="O80" s="71"/>
      <c r="P80" s="67"/>
      <c r="Q80" s="114">
        <v>5.15</v>
      </c>
      <c r="R80" s="74">
        <v>1.03</v>
      </c>
      <c r="S80" s="263"/>
      <c r="T80" s="263"/>
      <c r="U80" s="74"/>
      <c r="V80" s="74"/>
      <c r="W80" s="74">
        <f t="shared" si="118"/>
        <v>5.15</v>
      </c>
      <c r="X80" s="74">
        <f t="shared" si="119"/>
        <v>1.03</v>
      </c>
      <c r="Y80" s="74"/>
      <c r="Z80" s="74"/>
      <c r="AA80" s="71"/>
      <c r="AB80" s="67"/>
      <c r="AC80" s="74">
        <f t="shared" si="120"/>
        <v>0</v>
      </c>
      <c r="AD80" s="74">
        <f t="shared" si="121"/>
        <v>0</v>
      </c>
      <c r="AE80" s="67"/>
      <c r="AF80" s="67"/>
      <c r="AG80" s="67"/>
      <c r="AH80" s="67"/>
      <c r="AI80" s="114"/>
      <c r="AJ80" s="114"/>
      <c r="AK80" s="349">
        <v>100</v>
      </c>
      <c r="AL80" s="350">
        <v>30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5"/>
        <v>100</v>
      </c>
      <c r="AV80" s="70">
        <f t="shared" si="106"/>
        <v>30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>
        <v>38</v>
      </c>
      <c r="BF80" s="74">
        <v>5.4112</v>
      </c>
      <c r="BG80" s="357">
        <v>8</v>
      </c>
      <c r="BH80" s="358">
        <v>1.1392</v>
      </c>
      <c r="BI80" s="357"/>
      <c r="BJ80" s="358"/>
      <c r="BK80" s="264">
        <v>4</v>
      </c>
      <c r="BL80" s="74">
        <v>0.5696</v>
      </c>
      <c r="BM80" s="74"/>
      <c r="BN80" s="74"/>
      <c r="BO80" s="74"/>
      <c r="BP80" s="74"/>
      <c r="BQ80" s="74"/>
      <c r="BR80" s="74"/>
      <c r="BS80" s="263">
        <f t="shared" si="122"/>
        <v>50</v>
      </c>
      <c r="BT80" s="74">
        <f t="shared" si="123"/>
        <v>7.12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4"/>
        <v>45.08</v>
      </c>
      <c r="CP80" s="74">
        <f t="shared" si="125"/>
        <v>14</v>
      </c>
      <c r="CQ80" s="300">
        <v>247.40625</v>
      </c>
      <c r="CR80" s="300"/>
      <c r="CS80" s="300"/>
      <c r="CT80" s="274"/>
      <c r="CU80" s="355">
        <v>18.556701030927837</v>
      </c>
      <c r="CV80" s="172"/>
      <c r="CW80" s="301">
        <v>63.814432989690722</v>
      </c>
      <c r="CX80" s="274"/>
      <c r="CY80" s="274"/>
      <c r="CZ80" s="274"/>
      <c r="DA80" s="278">
        <f t="shared" si="126"/>
        <v>329.77738402061857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45">
        <v>41.103092783505197</v>
      </c>
      <c r="DL80" s="345">
        <v>13.701030927835101</v>
      </c>
      <c r="DM80" s="373">
        <f t="shared" si="130"/>
        <v>41.103092783505197</v>
      </c>
      <c r="DN80" s="373">
        <f t="shared" si="130"/>
        <v>13.701030927835101</v>
      </c>
      <c r="DO80" s="345">
        <v>39.869999999999997</v>
      </c>
      <c r="DP80" s="345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71">
        <v>41.24</v>
      </c>
      <c r="EH80" s="375">
        <v>10.31</v>
      </c>
      <c r="EI80" s="87">
        <v>257.73</v>
      </c>
      <c r="EJ80" s="87">
        <v>64.432500000000005</v>
      </c>
      <c r="EK80" s="74">
        <v>113.4</v>
      </c>
      <c r="EL80" s="279">
        <v>28.35</v>
      </c>
      <c r="EM80" s="267"/>
      <c r="EN80" s="267"/>
      <c r="EO80" s="267"/>
      <c r="EP80" s="267"/>
      <c r="EQ80" s="74">
        <f t="shared" si="132"/>
        <v>412.37</v>
      </c>
      <c r="ER80" s="74">
        <f t="shared" si="133"/>
        <v>103.0925</v>
      </c>
      <c r="ES80" s="172"/>
      <c r="ET80" s="172"/>
      <c r="EU80" s="280"/>
      <c r="EV80" s="280"/>
      <c r="EW80" s="70">
        <f t="shared" si="134"/>
        <v>0</v>
      </c>
      <c r="EX80" s="70">
        <f t="shared" si="135"/>
        <v>0</v>
      </c>
      <c r="EY80" s="74"/>
      <c r="EZ80" s="74"/>
      <c r="FA80" s="353">
        <v>45</v>
      </c>
      <c r="FB80" s="268"/>
      <c r="FC80" s="106">
        <v>40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9"/>
      <c r="HO80" s="74">
        <f t="shared" si="140"/>
        <v>0</v>
      </c>
      <c r="HP80" s="74">
        <f t="shared" si="141"/>
        <v>0</v>
      </c>
      <c r="HQ80" s="298">
        <v>400</v>
      </c>
      <c r="HR80" s="67"/>
      <c r="HS80" s="298">
        <v>400</v>
      </c>
      <c r="HT80" s="74"/>
      <c r="HU80" s="74">
        <f t="shared" si="142"/>
        <v>400</v>
      </c>
      <c r="HV80" s="74">
        <f t="shared" si="143"/>
        <v>0</v>
      </c>
      <c r="HW80" s="74"/>
      <c r="HX80" s="74"/>
      <c r="HY80" s="303"/>
      <c r="HZ80" s="303"/>
      <c r="IA80" s="89"/>
      <c r="IB80" s="87"/>
      <c r="IC80" s="172">
        <v>6.8</v>
      </c>
      <c r="ID80" s="269">
        <v>1.7</v>
      </c>
      <c r="IE80" s="184"/>
      <c r="IF80" s="184"/>
      <c r="IG80" s="74">
        <f t="shared" si="144"/>
        <v>6.8</v>
      </c>
      <c r="IH80" s="74">
        <f t="shared" si="145"/>
        <v>1.7</v>
      </c>
      <c r="II80" s="74">
        <v>205</v>
      </c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2"/>
        <v>205</v>
      </c>
      <c r="IV80" s="74">
        <f t="shared" si="113"/>
        <v>0</v>
      </c>
      <c r="IW80" s="74"/>
      <c r="IX80" s="74"/>
      <c r="IY80" s="67"/>
      <c r="IZ80" s="67"/>
      <c r="JA80" s="67">
        <v>10.31</v>
      </c>
      <c r="JB80" s="67"/>
      <c r="JC80" s="67">
        <v>0</v>
      </c>
      <c r="JD80" s="67"/>
      <c r="JE80" s="347">
        <v>5.15</v>
      </c>
      <c r="JF80" s="347"/>
      <c r="JG80" s="74">
        <f t="shared" si="146"/>
        <v>15.46</v>
      </c>
      <c r="JH80" s="74">
        <f t="shared" si="147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8"/>
        <v>53.886300000000006</v>
      </c>
      <c r="JX80" s="74">
        <f t="shared" si="149"/>
        <v>11</v>
      </c>
      <c r="JY80" s="74"/>
      <c r="JZ80" s="74"/>
      <c r="KA80" s="67"/>
      <c r="KB80" s="67"/>
      <c r="KC80" s="74">
        <f t="shared" si="150"/>
        <v>0</v>
      </c>
      <c r="KD80" s="74">
        <f t="shared" si="151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2"/>
        <v>0</v>
      </c>
      <c r="KP80" s="70">
        <f t="shared" si="152"/>
        <v>0</v>
      </c>
      <c r="KQ80" s="263"/>
      <c r="KR80" s="70"/>
      <c r="KS80" s="70"/>
      <c r="KT80" s="70"/>
      <c r="KU80" s="114">
        <f t="shared" si="153"/>
        <v>0</v>
      </c>
      <c r="KV80" s="114">
        <f t="shared" si="154"/>
        <v>0</v>
      </c>
      <c r="KW80" s="70"/>
      <c r="KX80" s="70"/>
      <c r="KY80" s="70">
        <f t="shared" si="155"/>
        <v>0</v>
      </c>
      <c r="KZ80" s="70">
        <f t="shared" si="156"/>
        <v>0</v>
      </c>
      <c r="LA80" s="70"/>
      <c r="LB80" s="70"/>
      <c r="LC80" s="70"/>
      <c r="LD80" s="70"/>
      <c r="LE80" s="70">
        <f t="shared" si="157"/>
        <v>0</v>
      </c>
      <c r="LF80" s="70">
        <f t="shared" si="158"/>
        <v>0</v>
      </c>
      <c r="LG80" s="70"/>
      <c r="LH80" s="70"/>
      <c r="LI80" s="70">
        <f t="shared" si="159"/>
        <v>0</v>
      </c>
      <c r="LJ80" s="70">
        <f t="shared" si="160"/>
        <v>0</v>
      </c>
      <c r="LK80" s="67">
        <v>24.2</v>
      </c>
      <c r="LL80" s="269"/>
      <c r="LM80" s="75">
        <v>24.02</v>
      </c>
      <c r="LN80" s="368"/>
      <c r="LO80" s="75">
        <v>6.5750000000000002</v>
      </c>
      <c r="LP80" s="370"/>
      <c r="LQ80" s="130"/>
      <c r="LR80" s="271"/>
      <c r="LS80" s="271"/>
      <c r="LT80" s="271"/>
      <c r="LU80" s="70">
        <f t="shared" si="161"/>
        <v>54.795000000000002</v>
      </c>
      <c r="LV80" s="70">
        <f t="shared" si="162"/>
        <v>0</v>
      </c>
      <c r="LW80" s="130"/>
      <c r="LX80" s="70"/>
      <c r="LY80" s="70"/>
      <c r="LZ80" s="70"/>
      <c r="MA80" s="70">
        <f t="shared" si="163"/>
        <v>0</v>
      </c>
      <c r="MB80" s="70">
        <f t="shared" si="164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5"/>
        <v>0</v>
      </c>
      <c r="ML80" s="70">
        <f t="shared" si="166"/>
        <v>0</v>
      </c>
      <c r="MM80" s="371">
        <v>0.46646399999999993</v>
      </c>
      <c r="MN80" s="371"/>
      <c r="MO80" s="371">
        <v>0.31097599999999997</v>
      </c>
      <c r="MP80" s="371"/>
      <c r="MQ80" s="70">
        <f t="shared" si="167"/>
        <v>0.77743999999999991</v>
      </c>
      <c r="MR80" s="70">
        <f t="shared" si="168"/>
        <v>0</v>
      </c>
      <c r="MS80" s="70"/>
      <c r="MT80" s="70"/>
      <c r="MU80" s="70">
        <f t="shared" si="169"/>
        <v>0</v>
      </c>
      <c r="MV80" s="70">
        <f t="shared" si="170"/>
        <v>0</v>
      </c>
      <c r="MW80" s="70"/>
      <c r="MX80" s="70"/>
      <c r="MY80" s="70">
        <f t="shared" si="171"/>
        <v>0</v>
      </c>
      <c r="MZ80" s="70">
        <f t="shared" si="172"/>
        <v>0</v>
      </c>
      <c r="NA80" s="305"/>
      <c r="NB80" s="344"/>
      <c r="NC80" s="70">
        <f t="shared" si="173"/>
        <v>0</v>
      </c>
      <c r="ND80" s="70">
        <f t="shared" si="174"/>
        <v>0</v>
      </c>
      <c r="NE80" s="172"/>
      <c r="NF80" s="172"/>
      <c r="NG80" s="172">
        <f t="shared" si="175"/>
        <v>0</v>
      </c>
      <c r="NH80" s="172">
        <f t="shared" si="176"/>
        <v>0</v>
      </c>
      <c r="NI80" s="172"/>
      <c r="NJ80" s="172"/>
      <c r="NK80" s="172">
        <f t="shared" si="177"/>
        <v>0</v>
      </c>
      <c r="NL80" s="172">
        <f t="shared" si="178"/>
        <v>0</v>
      </c>
      <c r="NM80" s="264"/>
      <c r="NN80" s="172"/>
      <c r="NO80" s="172">
        <f t="shared" si="179"/>
        <v>0</v>
      </c>
      <c r="NP80" s="172">
        <f t="shared" si="180"/>
        <v>0</v>
      </c>
      <c r="NQ80" s="303">
        <v>1.6</v>
      </c>
      <c r="NR80" s="303"/>
      <c r="NS80" s="270">
        <v>0</v>
      </c>
      <c r="NT80" s="270"/>
      <c r="NU80" s="270">
        <v>0</v>
      </c>
      <c r="NV80" s="270"/>
      <c r="NW80" s="270">
        <v>0</v>
      </c>
      <c r="NX80" s="270"/>
      <c r="NY80" s="270">
        <v>0</v>
      </c>
      <c r="NZ80" s="270"/>
      <c r="OA80" s="270">
        <v>0</v>
      </c>
      <c r="OB80" s="270"/>
      <c r="OC80" s="70">
        <f t="shared" si="181"/>
        <v>1.6</v>
      </c>
      <c r="OD80" s="70">
        <f t="shared" si="182"/>
        <v>0</v>
      </c>
      <c r="OE80" s="70">
        <v>2.17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3"/>
        <v>2.17</v>
      </c>
      <c r="ON80" s="70">
        <f t="shared" si="184"/>
        <v>0</v>
      </c>
      <c r="OO80" s="372">
        <v>1.04</v>
      </c>
      <c r="OP80" s="270"/>
      <c r="OQ80" s="372">
        <v>0.28999999999999998</v>
      </c>
      <c r="OR80" s="270"/>
      <c r="OS80" s="372">
        <v>0.32</v>
      </c>
      <c r="OT80" s="270"/>
      <c r="OU80" s="172">
        <f t="shared" si="185"/>
        <v>1.33</v>
      </c>
      <c r="OV80" s="172">
        <f t="shared" si="186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63"/>
      <c r="L81" s="263"/>
      <c r="M81" s="67"/>
      <c r="N81" s="67"/>
      <c r="O81" s="71"/>
      <c r="P81" s="67"/>
      <c r="Q81" s="114">
        <v>5.15</v>
      </c>
      <c r="R81" s="74">
        <v>1.03</v>
      </c>
      <c r="S81" s="263"/>
      <c r="T81" s="263"/>
      <c r="U81" s="74"/>
      <c r="V81" s="74"/>
      <c r="W81" s="74">
        <f t="shared" si="118"/>
        <v>5.15</v>
      </c>
      <c r="X81" s="74">
        <f t="shared" si="119"/>
        <v>1.03</v>
      </c>
      <c r="Y81" s="74"/>
      <c r="Z81" s="74"/>
      <c r="AA81" s="71"/>
      <c r="AB81" s="67"/>
      <c r="AC81" s="74">
        <f t="shared" si="120"/>
        <v>0</v>
      </c>
      <c r="AD81" s="74">
        <f t="shared" si="121"/>
        <v>0</v>
      </c>
      <c r="AE81" s="67"/>
      <c r="AF81" s="67"/>
      <c r="AG81" s="67"/>
      <c r="AH81" s="67"/>
      <c r="AI81" s="114"/>
      <c r="AJ81" s="114"/>
      <c r="AK81" s="349">
        <v>100</v>
      </c>
      <c r="AL81" s="350">
        <v>30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5"/>
        <v>100</v>
      </c>
      <c r="AV81" s="70">
        <f t="shared" si="106"/>
        <v>30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>
        <v>38</v>
      </c>
      <c r="BF81" s="74">
        <v>5.4112</v>
      </c>
      <c r="BG81" s="357">
        <v>8</v>
      </c>
      <c r="BH81" s="358">
        <v>1.1392</v>
      </c>
      <c r="BI81" s="357"/>
      <c r="BJ81" s="358"/>
      <c r="BK81" s="264">
        <v>4</v>
      </c>
      <c r="BL81" s="74">
        <v>0.5696</v>
      </c>
      <c r="BM81" s="74"/>
      <c r="BN81" s="74"/>
      <c r="BO81" s="74"/>
      <c r="BP81" s="74"/>
      <c r="BQ81" s="74"/>
      <c r="BR81" s="74"/>
      <c r="BS81" s="263">
        <f t="shared" si="122"/>
        <v>50</v>
      </c>
      <c r="BT81" s="74">
        <f t="shared" si="123"/>
        <v>7.12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4"/>
        <v>45.08</v>
      </c>
      <c r="CP81" s="74">
        <f t="shared" si="125"/>
        <v>14</v>
      </c>
      <c r="CQ81" s="300">
        <v>247.40625</v>
      </c>
      <c r="CR81" s="300"/>
      <c r="CS81" s="300"/>
      <c r="CT81" s="274"/>
      <c r="CU81" s="355">
        <v>18.556701030927837</v>
      </c>
      <c r="CV81" s="172"/>
      <c r="CW81" s="301">
        <v>63.814432989690722</v>
      </c>
      <c r="CX81" s="274"/>
      <c r="CY81" s="274"/>
      <c r="CZ81" s="274"/>
      <c r="DA81" s="278">
        <f t="shared" si="126"/>
        <v>329.77738402061857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45">
        <v>41.103092783505197</v>
      </c>
      <c r="DL81" s="345">
        <v>13.701030927835101</v>
      </c>
      <c r="DM81" s="373">
        <f t="shared" si="130"/>
        <v>41.103092783505197</v>
      </c>
      <c r="DN81" s="373">
        <f t="shared" si="130"/>
        <v>13.701030927835101</v>
      </c>
      <c r="DO81" s="345">
        <v>39.869999999999997</v>
      </c>
      <c r="DP81" s="345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71">
        <v>41.24</v>
      </c>
      <c r="EH81" s="375">
        <v>10.31</v>
      </c>
      <c r="EI81" s="87">
        <v>257.73</v>
      </c>
      <c r="EJ81" s="87">
        <v>64.432500000000005</v>
      </c>
      <c r="EK81" s="74">
        <v>113.4</v>
      </c>
      <c r="EL81" s="279">
        <v>28.35</v>
      </c>
      <c r="EM81" s="267"/>
      <c r="EN81" s="267"/>
      <c r="EO81" s="267"/>
      <c r="EP81" s="267"/>
      <c r="EQ81" s="74">
        <f t="shared" si="132"/>
        <v>412.37</v>
      </c>
      <c r="ER81" s="74">
        <f t="shared" si="133"/>
        <v>103.0925</v>
      </c>
      <c r="ES81" s="172"/>
      <c r="ET81" s="172"/>
      <c r="EU81" s="280"/>
      <c r="EV81" s="280"/>
      <c r="EW81" s="70">
        <f t="shared" si="134"/>
        <v>0</v>
      </c>
      <c r="EX81" s="70">
        <f t="shared" si="135"/>
        <v>0</v>
      </c>
      <c r="EY81" s="74"/>
      <c r="EZ81" s="74"/>
      <c r="FA81" s="353">
        <v>45</v>
      </c>
      <c r="FB81" s="268"/>
      <c r="FC81" s="106">
        <v>40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9"/>
      <c r="HO81" s="74">
        <f t="shared" si="140"/>
        <v>0</v>
      </c>
      <c r="HP81" s="74">
        <f t="shared" si="141"/>
        <v>0</v>
      </c>
      <c r="HQ81" s="298">
        <v>400</v>
      </c>
      <c r="HR81" s="67"/>
      <c r="HS81" s="298">
        <v>400</v>
      </c>
      <c r="HT81" s="74"/>
      <c r="HU81" s="74">
        <f t="shared" si="142"/>
        <v>400</v>
      </c>
      <c r="HV81" s="74">
        <f t="shared" si="143"/>
        <v>0</v>
      </c>
      <c r="HW81" s="74"/>
      <c r="HX81" s="74"/>
      <c r="HY81" s="303"/>
      <c r="HZ81" s="303"/>
      <c r="IA81" s="89"/>
      <c r="IB81" s="87"/>
      <c r="IC81" s="172">
        <v>6.8</v>
      </c>
      <c r="ID81" s="269">
        <v>1.7</v>
      </c>
      <c r="IE81" s="184"/>
      <c r="IF81" s="184"/>
      <c r="IG81" s="74">
        <f t="shared" si="144"/>
        <v>6.8</v>
      </c>
      <c r="IH81" s="74">
        <f t="shared" si="145"/>
        <v>1.7</v>
      </c>
      <c r="II81" s="74">
        <v>205</v>
      </c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2"/>
        <v>205</v>
      </c>
      <c r="IV81" s="74">
        <f t="shared" si="113"/>
        <v>0</v>
      </c>
      <c r="IW81" s="74"/>
      <c r="IX81" s="74"/>
      <c r="IY81" s="67"/>
      <c r="IZ81" s="67"/>
      <c r="JA81" s="67">
        <v>10.31</v>
      </c>
      <c r="JB81" s="67"/>
      <c r="JC81" s="67">
        <v>0</v>
      </c>
      <c r="JD81" s="67"/>
      <c r="JE81" s="347">
        <v>5.15</v>
      </c>
      <c r="JF81" s="347"/>
      <c r="JG81" s="74">
        <f t="shared" si="146"/>
        <v>15.46</v>
      </c>
      <c r="JH81" s="74">
        <f t="shared" si="147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8"/>
        <v>53.886300000000006</v>
      </c>
      <c r="JX81" s="74">
        <f t="shared" si="149"/>
        <v>11</v>
      </c>
      <c r="JY81" s="74"/>
      <c r="JZ81" s="74"/>
      <c r="KA81" s="67"/>
      <c r="KB81" s="67"/>
      <c r="KC81" s="74">
        <f t="shared" si="150"/>
        <v>0</v>
      </c>
      <c r="KD81" s="74">
        <f t="shared" si="151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2"/>
        <v>0</v>
      </c>
      <c r="KP81" s="70">
        <f t="shared" si="152"/>
        <v>0</v>
      </c>
      <c r="KQ81" s="263"/>
      <c r="KR81" s="70"/>
      <c r="KS81" s="70"/>
      <c r="KT81" s="70"/>
      <c r="KU81" s="114">
        <f t="shared" si="153"/>
        <v>0</v>
      </c>
      <c r="KV81" s="114">
        <f t="shared" si="154"/>
        <v>0</v>
      </c>
      <c r="KW81" s="70"/>
      <c r="KX81" s="70"/>
      <c r="KY81" s="70">
        <f t="shared" si="155"/>
        <v>0</v>
      </c>
      <c r="KZ81" s="70">
        <f t="shared" si="156"/>
        <v>0</v>
      </c>
      <c r="LA81" s="70"/>
      <c r="LB81" s="70"/>
      <c r="LC81" s="70"/>
      <c r="LD81" s="70"/>
      <c r="LE81" s="70">
        <f t="shared" si="157"/>
        <v>0</v>
      </c>
      <c r="LF81" s="70">
        <f t="shared" si="158"/>
        <v>0</v>
      </c>
      <c r="LG81" s="70"/>
      <c r="LH81" s="70"/>
      <c r="LI81" s="70">
        <f t="shared" si="159"/>
        <v>0</v>
      </c>
      <c r="LJ81" s="70">
        <f t="shared" si="160"/>
        <v>0</v>
      </c>
      <c r="LK81" s="67">
        <v>24.2</v>
      </c>
      <c r="LL81" s="269"/>
      <c r="LM81" s="75">
        <v>24.02</v>
      </c>
      <c r="LN81" s="368"/>
      <c r="LO81" s="75">
        <v>6.5750000000000002</v>
      </c>
      <c r="LP81" s="370"/>
      <c r="LQ81" s="130"/>
      <c r="LR81" s="271"/>
      <c r="LS81" s="271"/>
      <c r="LT81" s="271"/>
      <c r="LU81" s="70">
        <f t="shared" si="161"/>
        <v>54.795000000000002</v>
      </c>
      <c r="LV81" s="70">
        <f t="shared" si="162"/>
        <v>0</v>
      </c>
      <c r="LW81" s="130"/>
      <c r="LX81" s="70"/>
      <c r="LY81" s="70"/>
      <c r="LZ81" s="70"/>
      <c r="MA81" s="70">
        <f t="shared" si="163"/>
        <v>0</v>
      </c>
      <c r="MB81" s="70">
        <f t="shared" si="164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5"/>
        <v>0</v>
      </c>
      <c r="ML81" s="70">
        <f t="shared" si="166"/>
        <v>0</v>
      </c>
      <c r="MM81" s="371">
        <v>0.16615199999999999</v>
      </c>
      <c r="MN81" s="371"/>
      <c r="MO81" s="371">
        <v>0.11076800000000001</v>
      </c>
      <c r="MP81" s="371"/>
      <c r="MQ81" s="70">
        <f t="shared" si="167"/>
        <v>0.27692</v>
      </c>
      <c r="MR81" s="70">
        <f t="shared" si="168"/>
        <v>0</v>
      </c>
      <c r="MS81" s="70"/>
      <c r="MT81" s="70"/>
      <c r="MU81" s="70">
        <f t="shared" si="169"/>
        <v>0</v>
      </c>
      <c r="MV81" s="70">
        <f t="shared" si="170"/>
        <v>0</v>
      </c>
      <c r="MW81" s="70"/>
      <c r="MX81" s="70"/>
      <c r="MY81" s="70">
        <f t="shared" si="171"/>
        <v>0</v>
      </c>
      <c r="MZ81" s="70">
        <f t="shared" si="172"/>
        <v>0</v>
      </c>
      <c r="NA81" s="305"/>
      <c r="NB81" s="344"/>
      <c r="NC81" s="70">
        <f t="shared" si="173"/>
        <v>0</v>
      </c>
      <c r="ND81" s="70">
        <f t="shared" si="174"/>
        <v>0</v>
      </c>
      <c r="NE81" s="172"/>
      <c r="NF81" s="172"/>
      <c r="NG81" s="172">
        <f t="shared" si="175"/>
        <v>0</v>
      </c>
      <c r="NH81" s="172">
        <f t="shared" si="176"/>
        <v>0</v>
      </c>
      <c r="NI81" s="172"/>
      <c r="NJ81" s="172"/>
      <c r="NK81" s="172">
        <f t="shared" si="177"/>
        <v>0</v>
      </c>
      <c r="NL81" s="172">
        <f t="shared" si="178"/>
        <v>0</v>
      </c>
      <c r="NM81" s="264"/>
      <c r="NN81" s="172"/>
      <c r="NO81" s="172">
        <f t="shared" si="179"/>
        <v>0</v>
      </c>
      <c r="NP81" s="172">
        <f t="shared" si="180"/>
        <v>0</v>
      </c>
      <c r="NQ81" s="303">
        <v>0.98</v>
      </c>
      <c r="NR81" s="303"/>
      <c r="NS81" s="270">
        <v>0</v>
      </c>
      <c r="NT81" s="270"/>
      <c r="NU81" s="270">
        <v>0</v>
      </c>
      <c r="NV81" s="270"/>
      <c r="NW81" s="270">
        <v>0</v>
      </c>
      <c r="NX81" s="270"/>
      <c r="NY81" s="270">
        <v>0</v>
      </c>
      <c r="NZ81" s="270"/>
      <c r="OA81" s="270">
        <v>0</v>
      </c>
      <c r="OB81" s="270"/>
      <c r="OC81" s="70">
        <f t="shared" si="181"/>
        <v>0.98</v>
      </c>
      <c r="OD81" s="70">
        <f t="shared" si="182"/>
        <v>0</v>
      </c>
      <c r="OE81" s="70">
        <v>1.19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3"/>
        <v>1.19</v>
      </c>
      <c r="ON81" s="70">
        <f t="shared" si="184"/>
        <v>0</v>
      </c>
      <c r="OO81" s="372">
        <v>0.28999999999999998</v>
      </c>
      <c r="OP81" s="270"/>
      <c r="OQ81" s="372">
        <v>0.08</v>
      </c>
      <c r="OR81" s="270"/>
      <c r="OS81" s="372">
        <v>0.09</v>
      </c>
      <c r="OT81" s="270"/>
      <c r="OU81" s="172">
        <f t="shared" si="185"/>
        <v>0.37</v>
      </c>
      <c r="OV81" s="172">
        <f t="shared" si="186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63"/>
      <c r="L82" s="263"/>
      <c r="M82" s="67"/>
      <c r="N82" s="67"/>
      <c r="O82" s="71"/>
      <c r="P82" s="67"/>
      <c r="Q82" s="114">
        <v>5.15</v>
      </c>
      <c r="R82" s="74">
        <v>1.03</v>
      </c>
      <c r="S82" s="263"/>
      <c r="T82" s="263"/>
      <c r="U82" s="74"/>
      <c r="V82" s="74"/>
      <c r="W82" s="74">
        <f t="shared" si="118"/>
        <v>5.15</v>
      </c>
      <c r="X82" s="74">
        <f t="shared" si="119"/>
        <v>1.03</v>
      </c>
      <c r="Y82" s="74"/>
      <c r="Z82" s="74"/>
      <c r="AA82" s="71"/>
      <c r="AB82" s="67"/>
      <c r="AC82" s="74">
        <f t="shared" si="120"/>
        <v>0</v>
      </c>
      <c r="AD82" s="74">
        <f t="shared" si="121"/>
        <v>0</v>
      </c>
      <c r="AE82" s="67"/>
      <c r="AF82" s="67"/>
      <c r="AG82" s="67"/>
      <c r="AH82" s="67"/>
      <c r="AI82" s="114"/>
      <c r="AJ82" s="114"/>
      <c r="AK82" s="349">
        <v>100</v>
      </c>
      <c r="AL82" s="350">
        <v>30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5"/>
        <v>100</v>
      </c>
      <c r="AV82" s="70">
        <f t="shared" si="106"/>
        <v>30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>
        <v>38</v>
      </c>
      <c r="BF82" s="74">
        <v>5.4112</v>
      </c>
      <c r="BG82" s="357">
        <v>8</v>
      </c>
      <c r="BH82" s="358">
        <v>1.1392</v>
      </c>
      <c r="BI82" s="357"/>
      <c r="BJ82" s="358"/>
      <c r="BK82" s="264">
        <v>4</v>
      </c>
      <c r="BL82" s="74">
        <v>0.5696</v>
      </c>
      <c r="BM82" s="74"/>
      <c r="BN82" s="74"/>
      <c r="BO82" s="74"/>
      <c r="BP82" s="74"/>
      <c r="BQ82" s="74"/>
      <c r="BR82" s="74"/>
      <c r="BS82" s="263">
        <f t="shared" si="122"/>
        <v>50</v>
      </c>
      <c r="BT82" s="74">
        <f t="shared" si="123"/>
        <v>7.12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4"/>
        <v>45.08</v>
      </c>
      <c r="CP82" s="74">
        <f t="shared" si="125"/>
        <v>14</v>
      </c>
      <c r="CQ82" s="300">
        <v>247.40625</v>
      </c>
      <c r="CR82" s="300"/>
      <c r="CS82" s="300"/>
      <c r="CT82" s="274"/>
      <c r="CU82" s="355">
        <v>18.556701030927837</v>
      </c>
      <c r="CV82" s="172"/>
      <c r="CW82" s="301">
        <v>63.814432989690722</v>
      </c>
      <c r="CX82" s="274"/>
      <c r="CY82" s="274"/>
      <c r="CZ82" s="274"/>
      <c r="DA82" s="278">
        <f t="shared" si="126"/>
        <v>329.77738402061857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45">
        <v>41.103092783505197</v>
      </c>
      <c r="DL82" s="345">
        <v>13.701030927835101</v>
      </c>
      <c r="DM82" s="373">
        <f t="shared" si="130"/>
        <v>41.103092783505197</v>
      </c>
      <c r="DN82" s="373">
        <f t="shared" si="130"/>
        <v>13.701030927835101</v>
      </c>
      <c r="DO82" s="345">
        <v>39.869999999999997</v>
      </c>
      <c r="DP82" s="345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71">
        <v>41.24</v>
      </c>
      <c r="EH82" s="375">
        <v>10.31</v>
      </c>
      <c r="EI82" s="87">
        <v>257.73</v>
      </c>
      <c r="EJ82" s="87">
        <v>64.432500000000005</v>
      </c>
      <c r="EK82" s="74">
        <v>113.4</v>
      </c>
      <c r="EL82" s="279">
        <v>28.35</v>
      </c>
      <c r="EM82" s="267"/>
      <c r="EN82" s="267"/>
      <c r="EO82" s="267"/>
      <c r="EP82" s="267"/>
      <c r="EQ82" s="74">
        <f t="shared" si="132"/>
        <v>412.37</v>
      </c>
      <c r="ER82" s="74">
        <f t="shared" si="133"/>
        <v>103.0925</v>
      </c>
      <c r="ES82" s="172"/>
      <c r="ET82" s="172"/>
      <c r="EU82" s="280"/>
      <c r="EV82" s="280"/>
      <c r="EW82" s="70">
        <f t="shared" si="134"/>
        <v>0</v>
      </c>
      <c r="EX82" s="70">
        <f t="shared" si="135"/>
        <v>0</v>
      </c>
      <c r="EY82" s="74"/>
      <c r="EZ82" s="74"/>
      <c r="FA82" s="353">
        <v>45</v>
      </c>
      <c r="FB82" s="268"/>
      <c r="FC82" s="106">
        <v>40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9"/>
      <c r="HO82" s="74">
        <f t="shared" si="140"/>
        <v>0</v>
      </c>
      <c r="HP82" s="74">
        <f t="shared" si="141"/>
        <v>0</v>
      </c>
      <c r="HQ82" s="298">
        <v>430</v>
      </c>
      <c r="HR82" s="67"/>
      <c r="HS82" s="298">
        <v>430</v>
      </c>
      <c r="HT82" s="74"/>
      <c r="HU82" s="74">
        <f t="shared" si="142"/>
        <v>430</v>
      </c>
      <c r="HV82" s="74">
        <f t="shared" si="143"/>
        <v>0</v>
      </c>
      <c r="HW82" s="74"/>
      <c r="HX82" s="74"/>
      <c r="HY82" s="303"/>
      <c r="HZ82" s="303"/>
      <c r="IA82" s="89"/>
      <c r="IB82" s="87"/>
      <c r="IC82" s="172">
        <v>6.8</v>
      </c>
      <c r="ID82" s="269">
        <v>1.7</v>
      </c>
      <c r="IE82" s="184"/>
      <c r="IF82" s="184"/>
      <c r="IG82" s="74">
        <f t="shared" si="144"/>
        <v>6.8</v>
      </c>
      <c r="IH82" s="74">
        <f t="shared" si="145"/>
        <v>1.7</v>
      </c>
      <c r="II82" s="74">
        <v>205</v>
      </c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2"/>
        <v>205</v>
      </c>
      <c r="IV82" s="74">
        <f t="shared" si="113"/>
        <v>0</v>
      </c>
      <c r="IW82" s="74"/>
      <c r="IX82" s="74"/>
      <c r="IY82" s="67"/>
      <c r="IZ82" s="67"/>
      <c r="JA82" s="67">
        <v>10.31</v>
      </c>
      <c r="JB82" s="67"/>
      <c r="JC82" s="67">
        <v>0</v>
      </c>
      <c r="JD82" s="67"/>
      <c r="JE82" s="347">
        <v>5.15</v>
      </c>
      <c r="JF82" s="347"/>
      <c r="JG82" s="74">
        <f t="shared" si="146"/>
        <v>15.46</v>
      </c>
      <c r="JH82" s="74">
        <f t="shared" si="147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8"/>
        <v>53.886300000000006</v>
      </c>
      <c r="JX82" s="74">
        <f t="shared" si="149"/>
        <v>11</v>
      </c>
      <c r="JY82" s="74"/>
      <c r="JZ82" s="74"/>
      <c r="KA82" s="67"/>
      <c r="KB82" s="67"/>
      <c r="KC82" s="74">
        <f t="shared" si="150"/>
        <v>0</v>
      </c>
      <c r="KD82" s="74">
        <f t="shared" si="151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2"/>
        <v>0</v>
      </c>
      <c r="KP82" s="70">
        <f t="shared" si="152"/>
        <v>0</v>
      </c>
      <c r="KQ82" s="263"/>
      <c r="KR82" s="70"/>
      <c r="KS82" s="70"/>
      <c r="KT82" s="70"/>
      <c r="KU82" s="114">
        <f t="shared" si="153"/>
        <v>0</v>
      </c>
      <c r="KV82" s="114">
        <f t="shared" si="154"/>
        <v>0</v>
      </c>
      <c r="KW82" s="70"/>
      <c r="KX82" s="70"/>
      <c r="KY82" s="70">
        <f t="shared" si="155"/>
        <v>0</v>
      </c>
      <c r="KZ82" s="70">
        <f t="shared" si="156"/>
        <v>0</v>
      </c>
      <c r="LA82" s="70"/>
      <c r="LB82" s="70"/>
      <c r="LC82" s="70"/>
      <c r="LD82" s="70"/>
      <c r="LE82" s="70">
        <f t="shared" si="157"/>
        <v>0</v>
      </c>
      <c r="LF82" s="70">
        <f t="shared" si="158"/>
        <v>0</v>
      </c>
      <c r="LG82" s="70"/>
      <c r="LH82" s="70"/>
      <c r="LI82" s="70">
        <f t="shared" si="159"/>
        <v>0</v>
      </c>
      <c r="LJ82" s="70">
        <f t="shared" si="160"/>
        <v>0</v>
      </c>
      <c r="LK82" s="67">
        <v>24.2</v>
      </c>
      <c r="LL82" s="269"/>
      <c r="LM82" s="75">
        <v>24.02</v>
      </c>
      <c r="LN82" s="368"/>
      <c r="LO82" s="75">
        <v>6.5750000000000002</v>
      </c>
      <c r="LP82" s="370"/>
      <c r="LQ82" s="130"/>
      <c r="LR82" s="271"/>
      <c r="LS82" s="271"/>
      <c r="LT82" s="271"/>
      <c r="LU82" s="70">
        <f t="shared" si="161"/>
        <v>54.795000000000002</v>
      </c>
      <c r="LV82" s="70">
        <f t="shared" si="162"/>
        <v>0</v>
      </c>
      <c r="LW82" s="130"/>
      <c r="LX82" s="70"/>
      <c r="LY82" s="70"/>
      <c r="LZ82" s="70"/>
      <c r="MA82" s="70">
        <f t="shared" si="163"/>
        <v>0</v>
      </c>
      <c r="MB82" s="70">
        <f t="shared" si="164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5"/>
        <v>0</v>
      </c>
      <c r="ML82" s="70">
        <f t="shared" si="166"/>
        <v>0</v>
      </c>
      <c r="MM82" s="371">
        <v>0.06</v>
      </c>
      <c r="MN82" s="371"/>
      <c r="MO82" s="371">
        <v>4.0000000000000008E-2</v>
      </c>
      <c r="MP82" s="371"/>
      <c r="MQ82" s="70">
        <f t="shared" si="167"/>
        <v>0.1</v>
      </c>
      <c r="MR82" s="70">
        <f t="shared" si="168"/>
        <v>0</v>
      </c>
      <c r="MS82" s="70"/>
      <c r="MT82" s="70"/>
      <c r="MU82" s="70">
        <f t="shared" si="169"/>
        <v>0</v>
      </c>
      <c r="MV82" s="70">
        <f t="shared" si="170"/>
        <v>0</v>
      </c>
      <c r="MW82" s="70"/>
      <c r="MX82" s="70"/>
      <c r="MY82" s="70">
        <f t="shared" si="171"/>
        <v>0</v>
      </c>
      <c r="MZ82" s="70">
        <f t="shared" si="172"/>
        <v>0</v>
      </c>
      <c r="NA82" s="305"/>
      <c r="NB82" s="344"/>
      <c r="NC82" s="70">
        <f t="shared" si="173"/>
        <v>0</v>
      </c>
      <c r="ND82" s="70">
        <f t="shared" si="174"/>
        <v>0</v>
      </c>
      <c r="NE82" s="172"/>
      <c r="NF82" s="172"/>
      <c r="NG82" s="172">
        <f t="shared" si="175"/>
        <v>0</v>
      </c>
      <c r="NH82" s="172">
        <f t="shared" si="176"/>
        <v>0</v>
      </c>
      <c r="NI82" s="172"/>
      <c r="NJ82" s="172"/>
      <c r="NK82" s="172">
        <f t="shared" si="177"/>
        <v>0</v>
      </c>
      <c r="NL82" s="172">
        <f t="shared" si="178"/>
        <v>0</v>
      </c>
      <c r="NM82" s="264"/>
      <c r="NN82" s="172"/>
      <c r="NO82" s="172">
        <f t="shared" si="179"/>
        <v>0</v>
      </c>
      <c r="NP82" s="172">
        <f t="shared" si="180"/>
        <v>0</v>
      </c>
      <c r="NQ82" s="303">
        <v>0.49</v>
      </c>
      <c r="NR82" s="303"/>
      <c r="NS82" s="270">
        <v>0</v>
      </c>
      <c r="NT82" s="270"/>
      <c r="NU82" s="270">
        <v>0</v>
      </c>
      <c r="NV82" s="270"/>
      <c r="NW82" s="270">
        <v>0</v>
      </c>
      <c r="NX82" s="270"/>
      <c r="NY82" s="270">
        <v>0</v>
      </c>
      <c r="NZ82" s="270"/>
      <c r="OA82" s="270">
        <v>0</v>
      </c>
      <c r="OB82" s="270"/>
      <c r="OC82" s="70">
        <f t="shared" si="181"/>
        <v>0.49</v>
      </c>
      <c r="OD82" s="70">
        <f t="shared" si="182"/>
        <v>0</v>
      </c>
      <c r="OE82" s="70">
        <v>0.65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3"/>
        <v>0.65</v>
      </c>
      <c r="ON82" s="70">
        <f t="shared" si="184"/>
        <v>0</v>
      </c>
      <c r="OO82" s="372">
        <v>0</v>
      </c>
      <c r="OP82" s="270"/>
      <c r="OQ82" s="372">
        <v>0</v>
      </c>
      <c r="OR82" s="270"/>
      <c r="OS82" s="372">
        <v>0</v>
      </c>
      <c r="OT82" s="270"/>
      <c r="OU82" s="172">
        <f t="shared" si="185"/>
        <v>0</v>
      </c>
      <c r="OV82" s="172">
        <f t="shared" si="186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63"/>
      <c r="L83" s="263"/>
      <c r="M83" s="67"/>
      <c r="N83" s="67"/>
      <c r="O83" s="71"/>
      <c r="P83" s="67"/>
      <c r="Q83" s="114">
        <v>5.15</v>
      </c>
      <c r="R83" s="74">
        <v>1.03</v>
      </c>
      <c r="S83" s="263"/>
      <c r="T83" s="263"/>
      <c r="U83" s="74"/>
      <c r="V83" s="74"/>
      <c r="W83" s="74">
        <f t="shared" si="118"/>
        <v>5.15</v>
      </c>
      <c r="X83" s="74">
        <f t="shared" si="119"/>
        <v>1.03</v>
      </c>
      <c r="Y83" s="74"/>
      <c r="Z83" s="74"/>
      <c r="AA83" s="71"/>
      <c r="AB83" s="67"/>
      <c r="AC83" s="74">
        <f t="shared" si="120"/>
        <v>0</v>
      </c>
      <c r="AD83" s="74">
        <f t="shared" si="121"/>
        <v>0</v>
      </c>
      <c r="AE83" s="67"/>
      <c r="AF83" s="67"/>
      <c r="AG83" s="67"/>
      <c r="AH83" s="67"/>
      <c r="AI83" s="114"/>
      <c r="AJ83" s="114"/>
      <c r="AK83" s="349">
        <v>100</v>
      </c>
      <c r="AL83" s="350">
        <v>30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5"/>
        <v>100</v>
      </c>
      <c r="AV83" s="70">
        <f t="shared" si="106"/>
        <v>30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>
        <v>38</v>
      </c>
      <c r="BF83" s="74">
        <v>5.4112</v>
      </c>
      <c r="BG83" s="357">
        <v>8</v>
      </c>
      <c r="BH83" s="358">
        <v>1.1392</v>
      </c>
      <c r="BI83" s="357"/>
      <c r="BJ83" s="358"/>
      <c r="BK83" s="264">
        <v>4</v>
      </c>
      <c r="BL83" s="74">
        <v>0.5696</v>
      </c>
      <c r="BM83" s="74"/>
      <c r="BN83" s="74"/>
      <c r="BO83" s="74"/>
      <c r="BP83" s="74"/>
      <c r="BQ83" s="74"/>
      <c r="BR83" s="74"/>
      <c r="BS83" s="263">
        <f t="shared" si="122"/>
        <v>50</v>
      </c>
      <c r="BT83" s="74">
        <f t="shared" si="123"/>
        <v>7.12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4"/>
        <v>45.08</v>
      </c>
      <c r="CP83" s="74">
        <f t="shared" si="125"/>
        <v>14</v>
      </c>
      <c r="CQ83" s="300">
        <v>247.40625</v>
      </c>
      <c r="CR83" s="300"/>
      <c r="CS83" s="300"/>
      <c r="CT83" s="274"/>
      <c r="CU83" s="355">
        <v>18.556701030927837</v>
      </c>
      <c r="CV83" s="172"/>
      <c r="CW83" s="301">
        <v>63.814432989690722</v>
      </c>
      <c r="CX83" s="274"/>
      <c r="CY83" s="274"/>
      <c r="CZ83" s="274"/>
      <c r="DA83" s="278">
        <f t="shared" si="126"/>
        <v>329.77738402061857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45">
        <v>41.103092783505197</v>
      </c>
      <c r="DL83" s="345">
        <v>13.701030927835101</v>
      </c>
      <c r="DM83" s="373">
        <f t="shared" si="130"/>
        <v>41.103092783505197</v>
      </c>
      <c r="DN83" s="373">
        <f t="shared" si="130"/>
        <v>13.701030927835101</v>
      </c>
      <c r="DO83" s="345">
        <v>39.869999999999997</v>
      </c>
      <c r="DP83" s="345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71">
        <v>41.24</v>
      </c>
      <c r="EH83" s="375">
        <v>10.31</v>
      </c>
      <c r="EI83" s="87">
        <v>257.73</v>
      </c>
      <c r="EJ83" s="87">
        <v>64.432500000000005</v>
      </c>
      <c r="EK83" s="74">
        <v>113.4</v>
      </c>
      <c r="EL83" s="279">
        <v>28.35</v>
      </c>
      <c r="EM83" s="267"/>
      <c r="EN83" s="267"/>
      <c r="EO83" s="267"/>
      <c r="EP83" s="267"/>
      <c r="EQ83" s="74">
        <f t="shared" si="132"/>
        <v>412.37</v>
      </c>
      <c r="ER83" s="74">
        <f t="shared" si="133"/>
        <v>103.0925</v>
      </c>
      <c r="ES83" s="172"/>
      <c r="ET83" s="172"/>
      <c r="EU83" s="280"/>
      <c r="EV83" s="280"/>
      <c r="EW83" s="70">
        <f t="shared" si="134"/>
        <v>0</v>
      </c>
      <c r="EX83" s="70">
        <f t="shared" si="135"/>
        <v>0</v>
      </c>
      <c r="EY83" s="74"/>
      <c r="EZ83" s="74"/>
      <c r="FA83" s="353">
        <v>47</v>
      </c>
      <c r="FB83" s="268"/>
      <c r="FC83" s="106">
        <v>42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9"/>
      <c r="HO83" s="74">
        <f t="shared" si="140"/>
        <v>0</v>
      </c>
      <c r="HP83" s="74">
        <f t="shared" si="141"/>
        <v>0</v>
      </c>
      <c r="HQ83" s="298">
        <v>460</v>
      </c>
      <c r="HR83" s="67"/>
      <c r="HS83" s="298">
        <v>460</v>
      </c>
      <c r="HT83" s="74"/>
      <c r="HU83" s="74">
        <f t="shared" si="142"/>
        <v>460</v>
      </c>
      <c r="HV83" s="74">
        <f t="shared" si="143"/>
        <v>0</v>
      </c>
      <c r="HW83" s="74"/>
      <c r="HX83" s="74"/>
      <c r="HY83" s="288"/>
      <c r="HZ83" s="288"/>
      <c r="IA83" s="89"/>
      <c r="IB83" s="87"/>
      <c r="IC83" s="172">
        <v>6.8</v>
      </c>
      <c r="ID83" s="269">
        <v>1.7</v>
      </c>
      <c r="IE83" s="184"/>
      <c r="IF83" s="184"/>
      <c r="IG83" s="74">
        <f t="shared" si="144"/>
        <v>6.8</v>
      </c>
      <c r="IH83" s="74">
        <f t="shared" si="145"/>
        <v>1.7</v>
      </c>
      <c r="II83" s="74">
        <v>205</v>
      </c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2"/>
        <v>205</v>
      </c>
      <c r="IV83" s="74">
        <f t="shared" si="113"/>
        <v>0</v>
      </c>
      <c r="IW83" s="74"/>
      <c r="IX83" s="74"/>
      <c r="IY83" s="67"/>
      <c r="IZ83" s="67"/>
      <c r="JA83" s="67">
        <v>10.31</v>
      </c>
      <c r="JB83" s="67"/>
      <c r="JC83" s="67">
        <v>10.31</v>
      </c>
      <c r="JD83" s="67"/>
      <c r="JE83" s="347">
        <v>5.15</v>
      </c>
      <c r="JF83" s="347"/>
      <c r="JG83" s="74">
        <f t="shared" si="146"/>
        <v>25.770000000000003</v>
      </c>
      <c r="JH83" s="74">
        <f t="shared" si="147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8"/>
        <v>53.886300000000006</v>
      </c>
      <c r="JX83" s="74">
        <f t="shared" si="149"/>
        <v>11</v>
      </c>
      <c r="JY83" s="74"/>
      <c r="JZ83" s="74"/>
      <c r="KA83" s="67"/>
      <c r="KB83" s="67"/>
      <c r="KC83" s="74">
        <f t="shared" si="150"/>
        <v>0</v>
      </c>
      <c r="KD83" s="74">
        <f t="shared" si="151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2"/>
        <v>0</v>
      </c>
      <c r="KP83" s="70">
        <f t="shared" si="152"/>
        <v>0</v>
      </c>
      <c r="KQ83" s="263"/>
      <c r="KR83" s="70"/>
      <c r="KS83" s="70"/>
      <c r="KT83" s="70"/>
      <c r="KU83" s="114">
        <f t="shared" si="153"/>
        <v>0</v>
      </c>
      <c r="KV83" s="114">
        <f t="shared" si="154"/>
        <v>0</v>
      </c>
      <c r="KW83" s="70"/>
      <c r="KX83" s="70"/>
      <c r="KY83" s="70">
        <f t="shared" si="155"/>
        <v>0</v>
      </c>
      <c r="KZ83" s="70">
        <f t="shared" si="156"/>
        <v>0</v>
      </c>
      <c r="LA83" s="70"/>
      <c r="LB83" s="70"/>
      <c r="LC83" s="70"/>
      <c r="LD83" s="70"/>
      <c r="LE83" s="70">
        <f t="shared" si="157"/>
        <v>0</v>
      </c>
      <c r="LF83" s="70">
        <f t="shared" si="158"/>
        <v>0</v>
      </c>
      <c r="LG83" s="70"/>
      <c r="LH83" s="70"/>
      <c r="LI83" s="70">
        <f t="shared" si="159"/>
        <v>0</v>
      </c>
      <c r="LJ83" s="70">
        <f t="shared" si="160"/>
        <v>0</v>
      </c>
      <c r="LK83" s="67">
        <v>24.2</v>
      </c>
      <c r="LL83" s="269"/>
      <c r="LM83" s="75">
        <v>24.02</v>
      </c>
      <c r="LN83" s="368"/>
      <c r="LO83" s="75">
        <v>6.5750000000000002</v>
      </c>
      <c r="LP83" s="370"/>
      <c r="LQ83" s="130"/>
      <c r="LR83" s="271"/>
      <c r="LS83" s="271"/>
      <c r="LT83" s="271"/>
      <c r="LU83" s="70">
        <f t="shared" si="161"/>
        <v>54.795000000000002</v>
      </c>
      <c r="LV83" s="70">
        <f t="shared" si="162"/>
        <v>0</v>
      </c>
      <c r="LW83" s="130"/>
      <c r="LX83" s="70"/>
      <c r="LY83" s="70"/>
      <c r="LZ83" s="70"/>
      <c r="MA83" s="70">
        <f t="shared" si="163"/>
        <v>0</v>
      </c>
      <c r="MB83" s="70">
        <f t="shared" si="164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5"/>
        <v>0</v>
      </c>
      <c r="ML83" s="70">
        <f t="shared" si="166"/>
        <v>0</v>
      </c>
      <c r="MM83" s="371">
        <v>0</v>
      </c>
      <c r="MN83" s="371"/>
      <c r="MO83" s="371">
        <v>0</v>
      </c>
      <c r="MP83" s="371"/>
      <c r="MQ83" s="70">
        <f t="shared" si="167"/>
        <v>0</v>
      </c>
      <c r="MR83" s="70">
        <f t="shared" si="168"/>
        <v>0</v>
      </c>
      <c r="MS83" s="70"/>
      <c r="MT83" s="70"/>
      <c r="MU83" s="70">
        <f t="shared" si="169"/>
        <v>0</v>
      </c>
      <c r="MV83" s="70">
        <f t="shared" si="170"/>
        <v>0</v>
      </c>
      <c r="MW83" s="70"/>
      <c r="MX83" s="70"/>
      <c r="MY83" s="70">
        <f t="shared" si="171"/>
        <v>0</v>
      </c>
      <c r="MZ83" s="70">
        <f t="shared" si="172"/>
        <v>0</v>
      </c>
      <c r="NA83" s="305"/>
      <c r="NB83" s="344"/>
      <c r="NC83" s="70">
        <f t="shared" si="173"/>
        <v>0</v>
      </c>
      <c r="ND83" s="70">
        <f t="shared" si="174"/>
        <v>0</v>
      </c>
      <c r="NE83" s="172"/>
      <c r="NF83" s="172"/>
      <c r="NG83" s="172">
        <f t="shared" si="175"/>
        <v>0</v>
      </c>
      <c r="NH83" s="172">
        <f t="shared" si="176"/>
        <v>0</v>
      </c>
      <c r="NI83" s="172"/>
      <c r="NJ83" s="172"/>
      <c r="NK83" s="172">
        <f t="shared" si="177"/>
        <v>0</v>
      </c>
      <c r="NL83" s="172">
        <f t="shared" si="178"/>
        <v>0</v>
      </c>
      <c r="NM83" s="264"/>
      <c r="NN83" s="172"/>
      <c r="NO83" s="172">
        <f t="shared" si="179"/>
        <v>0</v>
      </c>
      <c r="NP83" s="172">
        <f t="shared" si="180"/>
        <v>0</v>
      </c>
      <c r="NQ83" s="303">
        <v>0.18</v>
      </c>
      <c r="NR83" s="303"/>
      <c r="NS83" s="270">
        <v>0</v>
      </c>
      <c r="NT83" s="270"/>
      <c r="NU83" s="270">
        <v>0</v>
      </c>
      <c r="NV83" s="270"/>
      <c r="NW83" s="270">
        <v>0</v>
      </c>
      <c r="NX83" s="270"/>
      <c r="NY83" s="270">
        <v>0</v>
      </c>
      <c r="NZ83" s="270"/>
      <c r="OA83" s="270">
        <v>0</v>
      </c>
      <c r="OB83" s="270"/>
      <c r="OC83" s="70">
        <f t="shared" si="181"/>
        <v>0.18</v>
      </c>
      <c r="OD83" s="70">
        <f t="shared" si="182"/>
        <v>0</v>
      </c>
      <c r="OE83" s="70">
        <v>0.17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3"/>
        <v>0.17</v>
      </c>
      <c r="ON83" s="70">
        <f t="shared" si="184"/>
        <v>0</v>
      </c>
      <c r="OO83" s="372">
        <v>0</v>
      </c>
      <c r="OP83" s="270"/>
      <c r="OQ83" s="372">
        <v>0</v>
      </c>
      <c r="OR83" s="270"/>
      <c r="OS83" s="372">
        <v>0</v>
      </c>
      <c r="OT83" s="270"/>
      <c r="OU83" s="172">
        <f t="shared" si="185"/>
        <v>0</v>
      </c>
      <c r="OV83" s="172">
        <f t="shared" si="186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63"/>
      <c r="L84" s="263"/>
      <c r="M84" s="67"/>
      <c r="N84" s="67"/>
      <c r="O84" s="71"/>
      <c r="P84" s="67"/>
      <c r="Q84" s="114">
        <v>5.15</v>
      </c>
      <c r="R84" s="74">
        <v>1.03</v>
      </c>
      <c r="S84" s="263"/>
      <c r="T84" s="263"/>
      <c r="U84" s="74"/>
      <c r="V84" s="74"/>
      <c r="W84" s="74">
        <f t="shared" si="118"/>
        <v>5.15</v>
      </c>
      <c r="X84" s="74">
        <f t="shared" si="119"/>
        <v>1.03</v>
      </c>
      <c r="Y84" s="74"/>
      <c r="Z84" s="74"/>
      <c r="AA84" s="71"/>
      <c r="AB84" s="67"/>
      <c r="AC84" s="74">
        <f t="shared" si="120"/>
        <v>0</v>
      </c>
      <c r="AD84" s="74">
        <f t="shared" si="121"/>
        <v>0</v>
      </c>
      <c r="AE84" s="67"/>
      <c r="AF84" s="67"/>
      <c r="AG84" s="67"/>
      <c r="AH84" s="67"/>
      <c r="AI84" s="114"/>
      <c r="AJ84" s="114"/>
      <c r="AK84" s="349">
        <v>100</v>
      </c>
      <c r="AL84" s="350">
        <v>30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5"/>
        <v>100</v>
      </c>
      <c r="AV84" s="70">
        <f t="shared" si="106"/>
        <v>30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>
        <v>38</v>
      </c>
      <c r="BF84" s="74">
        <v>5.4112</v>
      </c>
      <c r="BG84" s="357">
        <v>8</v>
      </c>
      <c r="BH84" s="358">
        <v>1.1392</v>
      </c>
      <c r="BI84" s="357"/>
      <c r="BJ84" s="358"/>
      <c r="BK84" s="264">
        <v>4</v>
      </c>
      <c r="BL84" s="74">
        <v>0.5696</v>
      </c>
      <c r="BM84" s="74"/>
      <c r="BN84" s="74"/>
      <c r="BO84" s="74"/>
      <c r="BP84" s="74"/>
      <c r="BQ84" s="74"/>
      <c r="BR84" s="74"/>
      <c r="BS84" s="263">
        <f t="shared" si="122"/>
        <v>50</v>
      </c>
      <c r="BT84" s="74">
        <f t="shared" si="123"/>
        <v>7.12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4"/>
        <v>45.08</v>
      </c>
      <c r="CP84" s="74">
        <f t="shared" si="125"/>
        <v>14</v>
      </c>
      <c r="CQ84" s="300">
        <v>247.40625</v>
      </c>
      <c r="CR84" s="300"/>
      <c r="CS84" s="300"/>
      <c r="CT84" s="274"/>
      <c r="CU84" s="355">
        <v>18.556701030927837</v>
      </c>
      <c r="CV84" s="172"/>
      <c r="CW84" s="301">
        <v>63.814432989690722</v>
      </c>
      <c r="CX84" s="274"/>
      <c r="CY84" s="274"/>
      <c r="CZ84" s="274"/>
      <c r="DA84" s="278">
        <f t="shared" si="126"/>
        <v>329.77738402061857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45">
        <v>41.103092783505197</v>
      </c>
      <c r="DL84" s="345">
        <v>13.701030927835101</v>
      </c>
      <c r="DM84" s="373">
        <f t="shared" si="130"/>
        <v>41.103092783505197</v>
      </c>
      <c r="DN84" s="373">
        <f t="shared" si="130"/>
        <v>13.701030927835101</v>
      </c>
      <c r="DO84" s="345">
        <v>39.869999999999997</v>
      </c>
      <c r="DP84" s="345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71">
        <v>41.24</v>
      </c>
      <c r="EH84" s="375">
        <v>10.31</v>
      </c>
      <c r="EI84" s="87">
        <v>257.73</v>
      </c>
      <c r="EJ84" s="87">
        <v>64.432500000000005</v>
      </c>
      <c r="EK84" s="74">
        <v>113.4</v>
      </c>
      <c r="EL84" s="279">
        <v>28.35</v>
      </c>
      <c r="EM84" s="267"/>
      <c r="EN84" s="267"/>
      <c r="EO84" s="267"/>
      <c r="EP84" s="267"/>
      <c r="EQ84" s="74">
        <f t="shared" si="132"/>
        <v>412.37</v>
      </c>
      <c r="ER84" s="74">
        <f t="shared" si="133"/>
        <v>103.0925</v>
      </c>
      <c r="ES84" s="172"/>
      <c r="ET84" s="172"/>
      <c r="EU84" s="280"/>
      <c r="EV84" s="280"/>
      <c r="EW84" s="70">
        <f t="shared" si="134"/>
        <v>0</v>
      </c>
      <c r="EX84" s="70">
        <f t="shared" si="135"/>
        <v>0</v>
      </c>
      <c r="EY84" s="74"/>
      <c r="EZ84" s="74"/>
      <c r="FA84" s="353">
        <v>47</v>
      </c>
      <c r="FB84" s="268"/>
      <c r="FC84" s="106">
        <v>42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9"/>
      <c r="HO84" s="74">
        <f t="shared" si="140"/>
        <v>0</v>
      </c>
      <c r="HP84" s="74">
        <f t="shared" si="141"/>
        <v>0</v>
      </c>
      <c r="HQ84" s="298">
        <v>490</v>
      </c>
      <c r="HR84" s="67"/>
      <c r="HS84" s="298">
        <v>490</v>
      </c>
      <c r="HT84" s="74"/>
      <c r="HU84" s="74">
        <f t="shared" si="142"/>
        <v>490</v>
      </c>
      <c r="HV84" s="74">
        <f t="shared" si="143"/>
        <v>0</v>
      </c>
      <c r="HW84" s="74"/>
      <c r="HX84" s="74"/>
      <c r="HY84" s="303"/>
      <c r="HZ84" s="303"/>
      <c r="IA84" s="89"/>
      <c r="IB84" s="87"/>
      <c r="IC84" s="172">
        <v>6.8</v>
      </c>
      <c r="ID84" s="269">
        <v>1.7</v>
      </c>
      <c r="IE84" s="184"/>
      <c r="IF84" s="184"/>
      <c r="IG84" s="74">
        <f t="shared" si="144"/>
        <v>6.8</v>
      </c>
      <c r="IH84" s="74">
        <f t="shared" si="145"/>
        <v>1.7</v>
      </c>
      <c r="II84" s="74">
        <v>205</v>
      </c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2"/>
        <v>205</v>
      </c>
      <c r="IV84" s="74">
        <f t="shared" si="113"/>
        <v>0</v>
      </c>
      <c r="IW84" s="74"/>
      <c r="IX84" s="74"/>
      <c r="IY84" s="67"/>
      <c r="IZ84" s="67"/>
      <c r="JA84" s="67">
        <v>10.31</v>
      </c>
      <c r="JB84" s="67"/>
      <c r="JC84" s="67">
        <v>10.31</v>
      </c>
      <c r="JD84" s="67"/>
      <c r="JE84" s="347">
        <v>5.15</v>
      </c>
      <c r="JF84" s="347"/>
      <c r="JG84" s="74">
        <f t="shared" si="146"/>
        <v>25.770000000000003</v>
      </c>
      <c r="JH84" s="74">
        <f t="shared" si="147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8"/>
        <v>53.886300000000006</v>
      </c>
      <c r="JX84" s="74">
        <f t="shared" si="149"/>
        <v>11</v>
      </c>
      <c r="JY84" s="74"/>
      <c r="JZ84" s="74"/>
      <c r="KA84" s="67"/>
      <c r="KB84" s="67"/>
      <c r="KC84" s="74">
        <f t="shared" si="150"/>
        <v>0</v>
      </c>
      <c r="KD84" s="74">
        <f t="shared" si="151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2"/>
        <v>0</v>
      </c>
      <c r="KP84" s="70">
        <f t="shared" si="152"/>
        <v>0</v>
      </c>
      <c r="KQ84" s="263"/>
      <c r="KR84" s="70"/>
      <c r="KS84" s="70"/>
      <c r="KT84" s="70"/>
      <c r="KU84" s="114">
        <f t="shared" si="153"/>
        <v>0</v>
      </c>
      <c r="KV84" s="114">
        <f t="shared" si="154"/>
        <v>0</v>
      </c>
      <c r="KW84" s="70"/>
      <c r="KX84" s="70"/>
      <c r="KY84" s="70">
        <f t="shared" si="155"/>
        <v>0</v>
      </c>
      <c r="KZ84" s="70">
        <f t="shared" si="156"/>
        <v>0</v>
      </c>
      <c r="LA84" s="70"/>
      <c r="LB84" s="70"/>
      <c r="LC84" s="70"/>
      <c r="LD84" s="70"/>
      <c r="LE84" s="70">
        <f t="shared" si="157"/>
        <v>0</v>
      </c>
      <c r="LF84" s="70">
        <f t="shared" si="158"/>
        <v>0</v>
      </c>
      <c r="LG84" s="70"/>
      <c r="LH84" s="70"/>
      <c r="LI84" s="70">
        <f t="shared" si="159"/>
        <v>0</v>
      </c>
      <c r="LJ84" s="70">
        <f t="shared" si="160"/>
        <v>0</v>
      </c>
      <c r="LK84" s="67">
        <v>24.2</v>
      </c>
      <c r="LL84" s="269"/>
      <c r="LM84" s="75">
        <v>24.02</v>
      </c>
      <c r="LN84" s="368"/>
      <c r="LO84" s="75">
        <v>6.5750000000000002</v>
      </c>
      <c r="LP84" s="370"/>
      <c r="LQ84" s="130"/>
      <c r="LR84" s="271"/>
      <c r="LS84" s="271"/>
      <c r="LT84" s="271"/>
      <c r="LU84" s="70">
        <f t="shared" si="161"/>
        <v>54.795000000000002</v>
      </c>
      <c r="LV84" s="70">
        <f t="shared" si="162"/>
        <v>0</v>
      </c>
      <c r="LW84" s="130"/>
      <c r="LX84" s="70"/>
      <c r="LY84" s="70"/>
      <c r="LZ84" s="70"/>
      <c r="MA84" s="70">
        <f t="shared" si="163"/>
        <v>0</v>
      </c>
      <c r="MB84" s="70">
        <f t="shared" si="164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5"/>
        <v>0</v>
      </c>
      <c r="ML84" s="70">
        <f t="shared" si="166"/>
        <v>0</v>
      </c>
      <c r="MM84" s="371">
        <v>0</v>
      </c>
      <c r="MN84" s="371"/>
      <c r="MO84" s="371">
        <v>0</v>
      </c>
      <c r="MP84" s="371"/>
      <c r="MQ84" s="70">
        <f t="shared" si="167"/>
        <v>0</v>
      </c>
      <c r="MR84" s="70">
        <f t="shared" si="168"/>
        <v>0</v>
      </c>
      <c r="MS84" s="70"/>
      <c r="MT84" s="70"/>
      <c r="MU84" s="70">
        <f t="shared" si="169"/>
        <v>0</v>
      </c>
      <c r="MV84" s="70">
        <f t="shared" si="170"/>
        <v>0</v>
      </c>
      <c r="MW84" s="70"/>
      <c r="MX84" s="70"/>
      <c r="MY84" s="70">
        <f t="shared" si="171"/>
        <v>0</v>
      </c>
      <c r="MZ84" s="70">
        <f t="shared" si="172"/>
        <v>0</v>
      </c>
      <c r="NA84" s="305"/>
      <c r="NB84" s="344"/>
      <c r="NC84" s="70">
        <f t="shared" si="173"/>
        <v>0</v>
      </c>
      <c r="ND84" s="70">
        <f t="shared" si="174"/>
        <v>0</v>
      </c>
      <c r="NE84" s="172"/>
      <c r="NF84" s="172"/>
      <c r="NG84" s="172">
        <f t="shared" si="175"/>
        <v>0</v>
      </c>
      <c r="NH84" s="172">
        <f t="shared" si="176"/>
        <v>0</v>
      </c>
      <c r="NI84" s="172"/>
      <c r="NJ84" s="172"/>
      <c r="NK84" s="172">
        <f t="shared" si="177"/>
        <v>0</v>
      </c>
      <c r="NL84" s="172">
        <f t="shared" si="178"/>
        <v>0</v>
      </c>
      <c r="NM84" s="264"/>
      <c r="NN84" s="172"/>
      <c r="NO84" s="172">
        <f t="shared" si="179"/>
        <v>0</v>
      </c>
      <c r="NP84" s="172">
        <f t="shared" si="180"/>
        <v>0</v>
      </c>
      <c r="NQ84" s="303">
        <v>0</v>
      </c>
      <c r="NR84" s="303"/>
      <c r="NS84" s="270">
        <v>0</v>
      </c>
      <c r="NT84" s="270"/>
      <c r="NU84" s="270">
        <v>0</v>
      </c>
      <c r="NV84" s="270"/>
      <c r="NW84" s="270">
        <v>0</v>
      </c>
      <c r="NX84" s="270"/>
      <c r="NY84" s="270">
        <v>0</v>
      </c>
      <c r="NZ84" s="270"/>
      <c r="OA84" s="270">
        <v>0</v>
      </c>
      <c r="OB84" s="270"/>
      <c r="OC84" s="70">
        <f t="shared" si="181"/>
        <v>0</v>
      </c>
      <c r="OD84" s="70">
        <f t="shared" si="182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3"/>
        <v>0</v>
      </c>
      <c r="ON84" s="70">
        <f t="shared" si="184"/>
        <v>0</v>
      </c>
      <c r="OO84" s="372">
        <v>0</v>
      </c>
      <c r="OP84" s="270"/>
      <c r="OQ84" s="372">
        <v>0</v>
      </c>
      <c r="OR84" s="270"/>
      <c r="OS84" s="372">
        <v>0</v>
      </c>
      <c r="OT84" s="270"/>
      <c r="OU84" s="172">
        <f t="shared" si="185"/>
        <v>0</v>
      </c>
      <c r="OV84" s="172">
        <f t="shared" si="186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63"/>
      <c r="L85" s="263"/>
      <c r="M85" s="67"/>
      <c r="N85" s="67"/>
      <c r="O85" s="71"/>
      <c r="P85" s="67"/>
      <c r="Q85" s="114">
        <v>5.15</v>
      </c>
      <c r="R85" s="74">
        <v>1.03</v>
      </c>
      <c r="S85" s="263"/>
      <c r="T85" s="263"/>
      <c r="U85" s="74"/>
      <c r="V85" s="74"/>
      <c r="W85" s="74">
        <f t="shared" si="118"/>
        <v>5.15</v>
      </c>
      <c r="X85" s="74">
        <f t="shared" si="119"/>
        <v>1.03</v>
      </c>
      <c r="Y85" s="74"/>
      <c r="Z85" s="74"/>
      <c r="AA85" s="71"/>
      <c r="AB85" s="67"/>
      <c r="AC85" s="74">
        <f t="shared" si="120"/>
        <v>0</v>
      </c>
      <c r="AD85" s="74">
        <f t="shared" si="121"/>
        <v>0</v>
      </c>
      <c r="AE85" s="67"/>
      <c r="AF85" s="67"/>
      <c r="AG85" s="67"/>
      <c r="AH85" s="67"/>
      <c r="AI85" s="114"/>
      <c r="AJ85" s="114"/>
      <c r="AK85" s="349">
        <v>100</v>
      </c>
      <c r="AL85" s="350">
        <v>30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5"/>
        <v>100</v>
      </c>
      <c r="AV85" s="70">
        <f t="shared" si="106"/>
        <v>30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>
        <v>38</v>
      </c>
      <c r="BF85" s="74">
        <v>5.4112</v>
      </c>
      <c r="BG85" s="357">
        <v>8</v>
      </c>
      <c r="BH85" s="358">
        <v>1.1392</v>
      </c>
      <c r="BI85" s="357"/>
      <c r="BJ85" s="358"/>
      <c r="BK85" s="264">
        <v>4</v>
      </c>
      <c r="BL85" s="74">
        <v>0.5696</v>
      </c>
      <c r="BM85" s="74"/>
      <c r="BN85" s="74"/>
      <c r="BO85" s="74"/>
      <c r="BP85" s="74"/>
      <c r="BQ85" s="74"/>
      <c r="BR85" s="74"/>
      <c r="BS85" s="263">
        <f t="shared" si="122"/>
        <v>50</v>
      </c>
      <c r="BT85" s="74">
        <f t="shared" si="123"/>
        <v>7.12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4"/>
        <v>45.08</v>
      </c>
      <c r="CP85" s="74">
        <f t="shared" si="125"/>
        <v>14</v>
      </c>
      <c r="CQ85" s="300">
        <v>247.40625</v>
      </c>
      <c r="CR85" s="300"/>
      <c r="CS85" s="300"/>
      <c r="CT85" s="274"/>
      <c r="CU85" s="355">
        <v>18.556701030927837</v>
      </c>
      <c r="CV85" s="172"/>
      <c r="CW85" s="301">
        <v>63.814432989690722</v>
      </c>
      <c r="CX85" s="274"/>
      <c r="CY85" s="274"/>
      <c r="CZ85" s="274"/>
      <c r="DA85" s="278">
        <f t="shared" si="126"/>
        <v>329.77738402061857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45">
        <v>41.103092783505197</v>
      </c>
      <c r="DL85" s="345">
        <v>13.701030927835101</v>
      </c>
      <c r="DM85" s="373">
        <f t="shared" si="130"/>
        <v>41.103092783505197</v>
      </c>
      <c r="DN85" s="373">
        <f t="shared" si="130"/>
        <v>13.701030927835101</v>
      </c>
      <c r="DO85" s="345">
        <v>39.869999999999997</v>
      </c>
      <c r="DP85" s="345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71">
        <v>41.24</v>
      </c>
      <c r="EH85" s="375">
        <v>10.31</v>
      </c>
      <c r="EI85" s="87">
        <v>257.73</v>
      </c>
      <c r="EJ85" s="87">
        <v>64.432500000000005</v>
      </c>
      <c r="EK85" s="74">
        <v>113.4</v>
      </c>
      <c r="EL85" s="279">
        <v>28.35</v>
      </c>
      <c r="EM85" s="267"/>
      <c r="EN85" s="267"/>
      <c r="EO85" s="267"/>
      <c r="EP85" s="267"/>
      <c r="EQ85" s="74">
        <f t="shared" si="132"/>
        <v>412.37</v>
      </c>
      <c r="ER85" s="74">
        <f t="shared" si="133"/>
        <v>103.0925</v>
      </c>
      <c r="ES85" s="172"/>
      <c r="ET85" s="172"/>
      <c r="EU85" s="280"/>
      <c r="EV85" s="280"/>
      <c r="EW85" s="70">
        <f t="shared" si="134"/>
        <v>0</v>
      </c>
      <c r="EX85" s="70">
        <f t="shared" si="135"/>
        <v>0</v>
      </c>
      <c r="EY85" s="74"/>
      <c r="EZ85" s="74"/>
      <c r="FA85" s="353">
        <v>47</v>
      </c>
      <c r="FB85" s="268"/>
      <c r="FC85" s="106">
        <v>42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9"/>
      <c r="HO85" s="74">
        <f t="shared" si="140"/>
        <v>0</v>
      </c>
      <c r="HP85" s="74">
        <f t="shared" si="141"/>
        <v>0</v>
      </c>
      <c r="HQ85" s="298">
        <v>520</v>
      </c>
      <c r="HR85" s="67"/>
      <c r="HS85" s="298">
        <v>520</v>
      </c>
      <c r="HT85" s="74"/>
      <c r="HU85" s="74">
        <f t="shared" si="142"/>
        <v>520</v>
      </c>
      <c r="HV85" s="74">
        <f t="shared" si="143"/>
        <v>0</v>
      </c>
      <c r="HW85" s="74"/>
      <c r="HX85" s="74"/>
      <c r="HY85" s="303"/>
      <c r="HZ85" s="303"/>
      <c r="IA85" s="89"/>
      <c r="IB85" s="87"/>
      <c r="IC85" s="172">
        <v>6.8</v>
      </c>
      <c r="ID85" s="269">
        <v>1.7</v>
      </c>
      <c r="IE85" s="184"/>
      <c r="IF85" s="184"/>
      <c r="IG85" s="74">
        <f t="shared" si="144"/>
        <v>6.8</v>
      </c>
      <c r="IH85" s="74">
        <f t="shared" si="145"/>
        <v>1.7</v>
      </c>
      <c r="II85" s="74">
        <v>205</v>
      </c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2"/>
        <v>205</v>
      </c>
      <c r="IV85" s="74">
        <f t="shared" si="113"/>
        <v>0</v>
      </c>
      <c r="IW85" s="74"/>
      <c r="IX85" s="74"/>
      <c r="IY85" s="67"/>
      <c r="IZ85" s="67"/>
      <c r="JA85" s="67">
        <v>10.31</v>
      </c>
      <c r="JB85" s="67"/>
      <c r="JC85" s="67">
        <v>10.31</v>
      </c>
      <c r="JD85" s="67"/>
      <c r="JE85" s="347">
        <v>5.15</v>
      </c>
      <c r="JF85" s="347"/>
      <c r="JG85" s="74">
        <f t="shared" si="146"/>
        <v>25.770000000000003</v>
      </c>
      <c r="JH85" s="74">
        <f t="shared" si="147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8"/>
        <v>53.886300000000006</v>
      </c>
      <c r="JX85" s="74">
        <f t="shared" si="149"/>
        <v>11</v>
      </c>
      <c r="JY85" s="74"/>
      <c r="JZ85" s="74"/>
      <c r="KA85" s="67"/>
      <c r="KB85" s="67"/>
      <c r="KC85" s="74">
        <f t="shared" si="150"/>
        <v>0</v>
      </c>
      <c r="KD85" s="74">
        <f t="shared" si="151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2"/>
        <v>0</v>
      </c>
      <c r="KP85" s="70">
        <f t="shared" si="152"/>
        <v>0</v>
      </c>
      <c r="KQ85" s="263"/>
      <c r="KR85" s="70"/>
      <c r="KS85" s="70"/>
      <c r="KT85" s="70"/>
      <c r="KU85" s="114">
        <f t="shared" si="153"/>
        <v>0</v>
      </c>
      <c r="KV85" s="114">
        <f t="shared" si="154"/>
        <v>0</v>
      </c>
      <c r="KW85" s="70"/>
      <c r="KX85" s="70"/>
      <c r="KY85" s="70">
        <f t="shared" si="155"/>
        <v>0</v>
      </c>
      <c r="KZ85" s="70">
        <f t="shared" si="156"/>
        <v>0</v>
      </c>
      <c r="LA85" s="70"/>
      <c r="LB85" s="70"/>
      <c r="LC85" s="70"/>
      <c r="LD85" s="70"/>
      <c r="LE85" s="70">
        <f t="shared" si="157"/>
        <v>0</v>
      </c>
      <c r="LF85" s="70">
        <f t="shared" si="158"/>
        <v>0</v>
      </c>
      <c r="LG85" s="70"/>
      <c r="LH85" s="70"/>
      <c r="LI85" s="70">
        <f t="shared" si="159"/>
        <v>0</v>
      </c>
      <c r="LJ85" s="70">
        <f t="shared" si="160"/>
        <v>0</v>
      </c>
      <c r="LK85" s="67">
        <v>24.2</v>
      </c>
      <c r="LL85" s="269"/>
      <c r="LM85" s="75">
        <v>24.02</v>
      </c>
      <c r="LN85" s="368"/>
      <c r="LO85" s="75">
        <v>6.5750000000000002</v>
      </c>
      <c r="LP85" s="370"/>
      <c r="LQ85" s="130"/>
      <c r="LR85" s="271"/>
      <c r="LS85" s="271"/>
      <c r="LT85" s="271"/>
      <c r="LU85" s="70">
        <f t="shared" si="161"/>
        <v>54.795000000000002</v>
      </c>
      <c r="LV85" s="70">
        <f t="shared" si="162"/>
        <v>0</v>
      </c>
      <c r="LW85" s="130"/>
      <c r="LX85" s="70"/>
      <c r="LY85" s="70"/>
      <c r="LZ85" s="70"/>
      <c r="MA85" s="70">
        <f t="shared" si="163"/>
        <v>0</v>
      </c>
      <c r="MB85" s="70">
        <f t="shared" si="164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5"/>
        <v>0</v>
      </c>
      <c r="ML85" s="70">
        <f t="shared" si="166"/>
        <v>0</v>
      </c>
      <c r="MM85" s="371">
        <v>0</v>
      </c>
      <c r="MN85" s="371"/>
      <c r="MO85" s="371">
        <v>0</v>
      </c>
      <c r="MP85" s="371"/>
      <c r="MQ85" s="70">
        <f t="shared" si="167"/>
        <v>0</v>
      </c>
      <c r="MR85" s="70">
        <f t="shared" si="168"/>
        <v>0</v>
      </c>
      <c r="MS85" s="70"/>
      <c r="MT85" s="70"/>
      <c r="MU85" s="70">
        <f t="shared" si="169"/>
        <v>0</v>
      </c>
      <c r="MV85" s="70">
        <f t="shared" si="170"/>
        <v>0</v>
      </c>
      <c r="MW85" s="70"/>
      <c r="MX85" s="70"/>
      <c r="MY85" s="70">
        <f t="shared" si="171"/>
        <v>0</v>
      </c>
      <c r="MZ85" s="70">
        <f t="shared" si="172"/>
        <v>0</v>
      </c>
      <c r="NA85" s="305"/>
      <c r="NB85" s="344"/>
      <c r="NC85" s="70">
        <f t="shared" si="173"/>
        <v>0</v>
      </c>
      <c r="ND85" s="70">
        <f t="shared" si="174"/>
        <v>0</v>
      </c>
      <c r="NE85" s="172"/>
      <c r="NF85" s="172"/>
      <c r="NG85" s="172">
        <f t="shared" si="175"/>
        <v>0</v>
      </c>
      <c r="NH85" s="172">
        <f t="shared" si="176"/>
        <v>0</v>
      </c>
      <c r="NI85" s="172"/>
      <c r="NJ85" s="172"/>
      <c r="NK85" s="172">
        <f t="shared" si="177"/>
        <v>0</v>
      </c>
      <c r="NL85" s="172">
        <f t="shared" si="178"/>
        <v>0</v>
      </c>
      <c r="NM85" s="264"/>
      <c r="NN85" s="172"/>
      <c r="NO85" s="172">
        <f t="shared" si="179"/>
        <v>0</v>
      </c>
      <c r="NP85" s="172">
        <f t="shared" si="180"/>
        <v>0</v>
      </c>
      <c r="NQ85" s="303">
        <v>0</v>
      </c>
      <c r="NR85" s="303"/>
      <c r="NS85" s="270">
        <v>0</v>
      </c>
      <c r="NT85" s="270"/>
      <c r="NU85" s="270">
        <v>0</v>
      </c>
      <c r="NV85" s="270"/>
      <c r="NW85" s="270">
        <v>0</v>
      </c>
      <c r="NX85" s="270"/>
      <c r="NY85" s="270">
        <v>0</v>
      </c>
      <c r="NZ85" s="270"/>
      <c r="OA85" s="270">
        <v>0</v>
      </c>
      <c r="OB85" s="270"/>
      <c r="OC85" s="70">
        <f t="shared" si="181"/>
        <v>0</v>
      </c>
      <c r="OD85" s="70">
        <f t="shared" si="182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3"/>
        <v>0</v>
      </c>
      <c r="ON85" s="70">
        <f t="shared" si="184"/>
        <v>0</v>
      </c>
      <c r="OO85" s="372">
        <v>0</v>
      </c>
      <c r="OP85" s="270"/>
      <c r="OQ85" s="372">
        <v>0</v>
      </c>
      <c r="OR85" s="270"/>
      <c r="OS85" s="372">
        <v>0</v>
      </c>
      <c r="OT85" s="270"/>
      <c r="OU85" s="172">
        <f t="shared" si="185"/>
        <v>0</v>
      </c>
      <c r="OV85" s="172">
        <f t="shared" si="186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63"/>
      <c r="L86" s="263"/>
      <c r="M86" s="67"/>
      <c r="N86" s="67"/>
      <c r="O86" s="71"/>
      <c r="P86" s="67"/>
      <c r="Q86" s="114">
        <v>5.15</v>
      </c>
      <c r="R86" s="74">
        <v>1.03</v>
      </c>
      <c r="S86" s="263"/>
      <c r="T86" s="263"/>
      <c r="U86" s="74"/>
      <c r="V86" s="74"/>
      <c r="W86" s="74">
        <f t="shared" si="118"/>
        <v>5.15</v>
      </c>
      <c r="X86" s="74">
        <f t="shared" si="119"/>
        <v>1.03</v>
      </c>
      <c r="Y86" s="74"/>
      <c r="Z86" s="74"/>
      <c r="AA86" s="71"/>
      <c r="AB86" s="67"/>
      <c r="AC86" s="74">
        <f t="shared" si="120"/>
        <v>0</v>
      </c>
      <c r="AD86" s="74">
        <f t="shared" si="121"/>
        <v>0</v>
      </c>
      <c r="AE86" s="67"/>
      <c r="AF86" s="67"/>
      <c r="AG86" s="67"/>
      <c r="AH86" s="67"/>
      <c r="AI86" s="114"/>
      <c r="AJ86" s="114"/>
      <c r="AK86" s="349">
        <v>100</v>
      </c>
      <c r="AL86" s="350">
        <v>30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5"/>
        <v>100</v>
      </c>
      <c r="AV86" s="70">
        <f t="shared" si="106"/>
        <v>30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>
        <v>38</v>
      </c>
      <c r="BF86" s="74">
        <v>5.4112</v>
      </c>
      <c r="BG86" s="357">
        <v>8</v>
      </c>
      <c r="BH86" s="358">
        <v>1.1392</v>
      </c>
      <c r="BI86" s="357"/>
      <c r="BJ86" s="358"/>
      <c r="BK86" s="264">
        <v>4</v>
      </c>
      <c r="BL86" s="74">
        <v>0.5696</v>
      </c>
      <c r="BM86" s="74"/>
      <c r="BN86" s="74"/>
      <c r="BO86" s="74"/>
      <c r="BP86" s="74"/>
      <c r="BQ86" s="74"/>
      <c r="BR86" s="74"/>
      <c r="BS86" s="263">
        <f t="shared" si="122"/>
        <v>50</v>
      </c>
      <c r="BT86" s="74">
        <f t="shared" si="123"/>
        <v>7.12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4"/>
        <v>45.08</v>
      </c>
      <c r="CP86" s="74">
        <f t="shared" si="125"/>
        <v>14</v>
      </c>
      <c r="CQ86" s="300">
        <v>247.40625</v>
      </c>
      <c r="CR86" s="300"/>
      <c r="CS86" s="300"/>
      <c r="CT86" s="274"/>
      <c r="CU86" s="355">
        <v>18.556701030927837</v>
      </c>
      <c r="CV86" s="172"/>
      <c r="CW86" s="301">
        <v>63.814432989690722</v>
      </c>
      <c r="CX86" s="274"/>
      <c r="CY86" s="274"/>
      <c r="CZ86" s="274"/>
      <c r="DA86" s="278">
        <f t="shared" si="126"/>
        <v>329.77738402061857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45">
        <v>41.103092783505197</v>
      </c>
      <c r="DL86" s="345">
        <v>13.701030927835101</v>
      </c>
      <c r="DM86" s="373">
        <f t="shared" si="130"/>
        <v>41.103092783505197</v>
      </c>
      <c r="DN86" s="373">
        <f t="shared" si="130"/>
        <v>13.701030927835101</v>
      </c>
      <c r="DO86" s="345">
        <v>39.869999999999997</v>
      </c>
      <c r="DP86" s="345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71">
        <v>41.24</v>
      </c>
      <c r="EH86" s="375">
        <v>10.31</v>
      </c>
      <c r="EI86" s="87">
        <v>257.73</v>
      </c>
      <c r="EJ86" s="87">
        <v>64.432500000000005</v>
      </c>
      <c r="EK86" s="74">
        <v>113.4</v>
      </c>
      <c r="EL86" s="279">
        <v>28.35</v>
      </c>
      <c r="EM86" s="267"/>
      <c r="EN86" s="267"/>
      <c r="EO86" s="267"/>
      <c r="EP86" s="267"/>
      <c r="EQ86" s="74">
        <f t="shared" si="132"/>
        <v>412.37</v>
      </c>
      <c r="ER86" s="74">
        <f t="shared" si="133"/>
        <v>103.0925</v>
      </c>
      <c r="ES86" s="172"/>
      <c r="ET86" s="172"/>
      <c r="EU86" s="280"/>
      <c r="EV86" s="280"/>
      <c r="EW86" s="70">
        <f t="shared" si="134"/>
        <v>0</v>
      </c>
      <c r="EX86" s="70">
        <f t="shared" si="135"/>
        <v>0</v>
      </c>
      <c r="EY86" s="74"/>
      <c r="EZ86" s="74"/>
      <c r="FA86" s="353">
        <v>47</v>
      </c>
      <c r="FB86" s="268"/>
      <c r="FC86" s="106">
        <v>42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9"/>
      <c r="HO86" s="74">
        <f t="shared" si="140"/>
        <v>0</v>
      </c>
      <c r="HP86" s="74">
        <f t="shared" si="141"/>
        <v>0</v>
      </c>
      <c r="HQ86" s="298">
        <v>550</v>
      </c>
      <c r="HR86" s="67"/>
      <c r="HS86" s="298">
        <v>550</v>
      </c>
      <c r="HT86" s="74"/>
      <c r="HU86" s="74">
        <f t="shared" si="142"/>
        <v>550</v>
      </c>
      <c r="HV86" s="74">
        <f t="shared" si="143"/>
        <v>0</v>
      </c>
      <c r="HW86" s="74"/>
      <c r="HX86" s="74"/>
      <c r="HY86" s="303"/>
      <c r="HZ86" s="303"/>
      <c r="IA86" s="89"/>
      <c r="IB86" s="87"/>
      <c r="IC86" s="172">
        <v>6.8</v>
      </c>
      <c r="ID86" s="269">
        <v>1.7</v>
      </c>
      <c r="IE86" s="184"/>
      <c r="IF86" s="184"/>
      <c r="IG86" s="74">
        <f t="shared" si="144"/>
        <v>6.8</v>
      </c>
      <c r="IH86" s="74">
        <f t="shared" si="145"/>
        <v>1.7</v>
      </c>
      <c r="II86" s="74">
        <v>205</v>
      </c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2"/>
        <v>205</v>
      </c>
      <c r="IV86" s="74">
        <f t="shared" si="113"/>
        <v>0</v>
      </c>
      <c r="IW86" s="74"/>
      <c r="IX86" s="74"/>
      <c r="IY86" s="67"/>
      <c r="IZ86" s="67"/>
      <c r="JA86" s="67">
        <v>10.31</v>
      </c>
      <c r="JB86" s="67"/>
      <c r="JC86" s="67">
        <v>10.31</v>
      </c>
      <c r="JD86" s="67"/>
      <c r="JE86" s="347">
        <v>5.15</v>
      </c>
      <c r="JF86" s="347"/>
      <c r="JG86" s="74">
        <f t="shared" si="146"/>
        <v>25.770000000000003</v>
      </c>
      <c r="JH86" s="74">
        <f t="shared" si="147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8"/>
        <v>53.886300000000006</v>
      </c>
      <c r="JX86" s="74">
        <f t="shared" si="149"/>
        <v>11</v>
      </c>
      <c r="JY86" s="74"/>
      <c r="JZ86" s="74"/>
      <c r="KA86" s="67"/>
      <c r="KB86" s="67"/>
      <c r="KC86" s="74">
        <f t="shared" si="150"/>
        <v>0</v>
      </c>
      <c r="KD86" s="74">
        <f t="shared" si="151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2"/>
        <v>0</v>
      </c>
      <c r="KP86" s="70">
        <f t="shared" si="152"/>
        <v>0</v>
      </c>
      <c r="KQ86" s="263"/>
      <c r="KR86" s="70"/>
      <c r="KS86" s="70"/>
      <c r="KT86" s="70"/>
      <c r="KU86" s="114">
        <f t="shared" si="153"/>
        <v>0</v>
      </c>
      <c r="KV86" s="114">
        <f t="shared" si="154"/>
        <v>0</v>
      </c>
      <c r="KW86" s="70"/>
      <c r="KX86" s="70"/>
      <c r="KY86" s="70">
        <f t="shared" si="155"/>
        <v>0</v>
      </c>
      <c r="KZ86" s="70">
        <f t="shared" si="156"/>
        <v>0</v>
      </c>
      <c r="LA86" s="70"/>
      <c r="LB86" s="70"/>
      <c r="LC86" s="70"/>
      <c r="LD86" s="70"/>
      <c r="LE86" s="70">
        <f t="shared" si="157"/>
        <v>0</v>
      </c>
      <c r="LF86" s="70">
        <f t="shared" si="158"/>
        <v>0</v>
      </c>
      <c r="LG86" s="70"/>
      <c r="LH86" s="70"/>
      <c r="LI86" s="70">
        <f t="shared" si="159"/>
        <v>0</v>
      </c>
      <c r="LJ86" s="70">
        <f t="shared" si="160"/>
        <v>0</v>
      </c>
      <c r="LK86" s="67">
        <v>24.2</v>
      </c>
      <c r="LL86" s="269"/>
      <c r="LM86" s="75">
        <v>24.02</v>
      </c>
      <c r="LN86" s="368"/>
      <c r="LO86" s="75">
        <v>6.5750000000000002</v>
      </c>
      <c r="LP86" s="370"/>
      <c r="LQ86" s="130"/>
      <c r="LR86" s="271"/>
      <c r="LS86" s="271"/>
      <c r="LT86" s="271"/>
      <c r="LU86" s="70">
        <f t="shared" si="161"/>
        <v>54.795000000000002</v>
      </c>
      <c r="LV86" s="70">
        <f t="shared" si="162"/>
        <v>0</v>
      </c>
      <c r="LW86" s="130"/>
      <c r="LX86" s="70"/>
      <c r="LY86" s="70"/>
      <c r="LZ86" s="70"/>
      <c r="MA86" s="70">
        <f t="shared" si="163"/>
        <v>0</v>
      </c>
      <c r="MB86" s="70">
        <f t="shared" si="164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5"/>
        <v>0</v>
      </c>
      <c r="ML86" s="70">
        <f t="shared" si="166"/>
        <v>0</v>
      </c>
      <c r="MM86" s="371">
        <v>0</v>
      </c>
      <c r="MN86" s="371"/>
      <c r="MO86" s="371">
        <v>0</v>
      </c>
      <c r="MP86" s="371"/>
      <c r="MQ86" s="70">
        <f t="shared" si="167"/>
        <v>0</v>
      </c>
      <c r="MR86" s="70">
        <f t="shared" si="168"/>
        <v>0</v>
      </c>
      <c r="MS86" s="70"/>
      <c r="MT86" s="70"/>
      <c r="MU86" s="70">
        <f t="shared" si="169"/>
        <v>0</v>
      </c>
      <c r="MV86" s="70">
        <f t="shared" si="170"/>
        <v>0</v>
      </c>
      <c r="MW86" s="70"/>
      <c r="MX86" s="70"/>
      <c r="MY86" s="70">
        <f t="shared" si="171"/>
        <v>0</v>
      </c>
      <c r="MZ86" s="70">
        <f t="shared" si="172"/>
        <v>0</v>
      </c>
      <c r="NA86" s="305"/>
      <c r="NB86" s="344"/>
      <c r="NC86" s="70">
        <f t="shared" si="173"/>
        <v>0</v>
      </c>
      <c r="ND86" s="70">
        <f t="shared" si="174"/>
        <v>0</v>
      </c>
      <c r="NE86" s="172"/>
      <c r="NF86" s="172"/>
      <c r="NG86" s="172">
        <f t="shared" si="175"/>
        <v>0</v>
      </c>
      <c r="NH86" s="172">
        <f t="shared" si="176"/>
        <v>0</v>
      </c>
      <c r="NI86" s="172"/>
      <c r="NJ86" s="172"/>
      <c r="NK86" s="172">
        <f t="shared" si="177"/>
        <v>0</v>
      </c>
      <c r="NL86" s="172">
        <f t="shared" si="178"/>
        <v>0</v>
      </c>
      <c r="NM86" s="264"/>
      <c r="NN86" s="172"/>
      <c r="NO86" s="172">
        <f t="shared" si="179"/>
        <v>0</v>
      </c>
      <c r="NP86" s="172">
        <f t="shared" si="180"/>
        <v>0</v>
      </c>
      <c r="NQ86" s="303">
        <v>0</v>
      </c>
      <c r="NR86" s="303"/>
      <c r="NS86" s="270">
        <v>0</v>
      </c>
      <c r="NT86" s="270"/>
      <c r="NU86" s="270">
        <v>0</v>
      </c>
      <c r="NV86" s="270"/>
      <c r="NW86" s="270">
        <v>0</v>
      </c>
      <c r="NX86" s="270"/>
      <c r="NY86" s="270">
        <v>0</v>
      </c>
      <c r="NZ86" s="270"/>
      <c r="OA86" s="270">
        <v>0</v>
      </c>
      <c r="OB86" s="270"/>
      <c r="OC86" s="70">
        <f t="shared" si="181"/>
        <v>0</v>
      </c>
      <c r="OD86" s="70">
        <f t="shared" si="182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3"/>
        <v>0</v>
      </c>
      <c r="ON86" s="70">
        <f t="shared" si="184"/>
        <v>0</v>
      </c>
      <c r="OO86" s="372">
        <v>0</v>
      </c>
      <c r="OP86" s="270"/>
      <c r="OQ86" s="372">
        <v>0</v>
      </c>
      <c r="OR86" s="270"/>
      <c r="OS86" s="372">
        <v>0</v>
      </c>
      <c r="OT86" s="270"/>
      <c r="OU86" s="172">
        <f t="shared" si="185"/>
        <v>0</v>
      </c>
      <c r="OV86" s="172">
        <f t="shared" si="186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63"/>
      <c r="L87" s="263"/>
      <c r="M87" s="67"/>
      <c r="N87" s="67"/>
      <c r="O87" s="71"/>
      <c r="P87" s="67"/>
      <c r="Q87" s="114">
        <v>5.15</v>
      </c>
      <c r="R87" s="74">
        <v>1.03</v>
      </c>
      <c r="S87" s="263"/>
      <c r="T87" s="263"/>
      <c r="U87" s="74"/>
      <c r="V87" s="74"/>
      <c r="W87" s="74">
        <f t="shared" si="118"/>
        <v>5.15</v>
      </c>
      <c r="X87" s="74">
        <f t="shared" si="119"/>
        <v>1.03</v>
      </c>
      <c r="Y87" s="74"/>
      <c r="Z87" s="74"/>
      <c r="AA87" s="71"/>
      <c r="AB87" s="67"/>
      <c r="AC87" s="74">
        <f t="shared" si="120"/>
        <v>0</v>
      </c>
      <c r="AD87" s="74">
        <f t="shared" si="121"/>
        <v>0</v>
      </c>
      <c r="AE87" s="67"/>
      <c r="AF87" s="67"/>
      <c r="AG87" s="67"/>
      <c r="AH87" s="67"/>
      <c r="AI87" s="114"/>
      <c r="AJ87" s="114"/>
      <c r="AK87" s="349">
        <v>100</v>
      </c>
      <c r="AL87" s="350">
        <v>30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5"/>
        <v>100</v>
      </c>
      <c r="AV87" s="70">
        <f t="shared" si="106"/>
        <v>30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>
        <v>38</v>
      </c>
      <c r="BF87" s="74">
        <v>5.4112</v>
      </c>
      <c r="BG87" s="357">
        <v>8</v>
      </c>
      <c r="BH87" s="358">
        <v>1.1392</v>
      </c>
      <c r="BI87" s="357"/>
      <c r="BJ87" s="358"/>
      <c r="BK87" s="264">
        <v>4</v>
      </c>
      <c r="BL87" s="74">
        <v>0.5696</v>
      </c>
      <c r="BM87" s="74"/>
      <c r="BN87" s="74"/>
      <c r="BO87" s="74"/>
      <c r="BP87" s="74"/>
      <c r="BQ87" s="74"/>
      <c r="BR87" s="74"/>
      <c r="BS87" s="263">
        <f t="shared" si="122"/>
        <v>50</v>
      </c>
      <c r="BT87" s="74">
        <f t="shared" si="123"/>
        <v>7.12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4"/>
        <v>45.08</v>
      </c>
      <c r="CP87" s="74">
        <f t="shared" si="125"/>
        <v>14</v>
      </c>
      <c r="CQ87" s="300">
        <v>247.40625</v>
      </c>
      <c r="CR87" s="300"/>
      <c r="CS87" s="300"/>
      <c r="CT87" s="274"/>
      <c r="CU87" s="355">
        <v>18.556701030927837</v>
      </c>
      <c r="CV87" s="172"/>
      <c r="CW87" s="301">
        <v>63.814432989690722</v>
      </c>
      <c r="CX87" s="274"/>
      <c r="CY87" s="274"/>
      <c r="CZ87" s="274"/>
      <c r="DA87" s="278">
        <f t="shared" si="126"/>
        <v>329.77738402061857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45">
        <v>41.103092783505197</v>
      </c>
      <c r="DL87" s="345">
        <v>13.701030927835101</v>
      </c>
      <c r="DM87" s="373">
        <f t="shared" si="130"/>
        <v>41.103092783505197</v>
      </c>
      <c r="DN87" s="373">
        <f t="shared" si="130"/>
        <v>13.701030927835101</v>
      </c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71">
        <v>41.24</v>
      </c>
      <c r="EH87" s="375">
        <v>10.31</v>
      </c>
      <c r="EI87" s="87">
        <v>257.73</v>
      </c>
      <c r="EJ87" s="87">
        <v>64.432500000000005</v>
      </c>
      <c r="EK87" s="74">
        <v>113.4</v>
      </c>
      <c r="EL87" s="279">
        <v>28.35</v>
      </c>
      <c r="EM87" s="267"/>
      <c r="EN87" s="267"/>
      <c r="EO87" s="267"/>
      <c r="EP87" s="267"/>
      <c r="EQ87" s="74">
        <f t="shared" si="132"/>
        <v>412.37</v>
      </c>
      <c r="ER87" s="74">
        <f t="shared" si="133"/>
        <v>103.0925</v>
      </c>
      <c r="ES87" s="172"/>
      <c r="ET87" s="172"/>
      <c r="EU87" s="280"/>
      <c r="EV87" s="280"/>
      <c r="EW87" s="70">
        <f t="shared" si="134"/>
        <v>0</v>
      </c>
      <c r="EX87" s="70">
        <f t="shared" si="135"/>
        <v>0</v>
      </c>
      <c r="EY87" s="74"/>
      <c r="EZ87" s="74"/>
      <c r="FA87" s="353">
        <v>47</v>
      </c>
      <c r="FB87" s="268"/>
      <c r="FC87" s="106">
        <v>42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9"/>
      <c r="HO87" s="74">
        <f t="shared" si="140"/>
        <v>0</v>
      </c>
      <c r="HP87" s="74">
        <f t="shared" si="141"/>
        <v>0</v>
      </c>
      <c r="HQ87" s="298">
        <v>565</v>
      </c>
      <c r="HR87" s="67"/>
      <c r="HS87" s="298">
        <v>565</v>
      </c>
      <c r="HT87" s="74"/>
      <c r="HU87" s="74">
        <f t="shared" si="142"/>
        <v>565</v>
      </c>
      <c r="HV87" s="74">
        <f t="shared" si="143"/>
        <v>0</v>
      </c>
      <c r="HW87" s="74"/>
      <c r="HX87" s="74"/>
      <c r="HY87" s="288"/>
      <c r="HZ87" s="288"/>
      <c r="IA87" s="89"/>
      <c r="IB87" s="87"/>
      <c r="IC87" s="172">
        <v>6.8</v>
      </c>
      <c r="ID87" s="269">
        <v>1.7</v>
      </c>
      <c r="IE87" s="184"/>
      <c r="IF87" s="184"/>
      <c r="IG87" s="74">
        <f t="shared" si="144"/>
        <v>6.8</v>
      </c>
      <c r="IH87" s="74">
        <f t="shared" si="145"/>
        <v>1.7</v>
      </c>
      <c r="II87" s="74">
        <v>205</v>
      </c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2"/>
        <v>205</v>
      </c>
      <c r="IV87" s="74">
        <f t="shared" si="113"/>
        <v>0</v>
      </c>
      <c r="IW87" s="74"/>
      <c r="IX87" s="74"/>
      <c r="IY87" s="67"/>
      <c r="IZ87" s="67"/>
      <c r="JA87" s="67">
        <v>10.31</v>
      </c>
      <c r="JB87" s="67"/>
      <c r="JC87" s="67">
        <v>10.31</v>
      </c>
      <c r="JD87" s="67"/>
      <c r="JE87" s="347">
        <v>5.15</v>
      </c>
      <c r="JF87" s="347"/>
      <c r="JG87" s="74">
        <f t="shared" si="146"/>
        <v>25.770000000000003</v>
      </c>
      <c r="JH87" s="74">
        <f t="shared" si="147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8"/>
        <v>50.796300000000002</v>
      </c>
      <c r="JX87" s="74">
        <f t="shared" si="149"/>
        <v>10</v>
      </c>
      <c r="JY87" s="74"/>
      <c r="JZ87" s="74"/>
      <c r="KA87" s="67"/>
      <c r="KB87" s="67"/>
      <c r="KC87" s="74">
        <f t="shared" si="150"/>
        <v>0</v>
      </c>
      <c r="KD87" s="74">
        <f t="shared" si="151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2"/>
        <v>0</v>
      </c>
      <c r="KP87" s="70">
        <f t="shared" si="152"/>
        <v>0</v>
      </c>
      <c r="KQ87" s="263"/>
      <c r="KR87" s="70"/>
      <c r="KS87" s="70"/>
      <c r="KT87" s="70"/>
      <c r="KU87" s="114">
        <f t="shared" si="153"/>
        <v>0</v>
      </c>
      <c r="KV87" s="114">
        <f t="shared" si="154"/>
        <v>0</v>
      </c>
      <c r="KW87" s="70"/>
      <c r="KX87" s="70"/>
      <c r="KY87" s="70">
        <f t="shared" si="155"/>
        <v>0</v>
      </c>
      <c r="KZ87" s="70">
        <f t="shared" si="156"/>
        <v>0</v>
      </c>
      <c r="LA87" s="70"/>
      <c r="LB87" s="70"/>
      <c r="LC87" s="70"/>
      <c r="LD87" s="70"/>
      <c r="LE87" s="70">
        <f t="shared" si="157"/>
        <v>0</v>
      </c>
      <c r="LF87" s="70">
        <f t="shared" si="158"/>
        <v>0</v>
      </c>
      <c r="LG87" s="70"/>
      <c r="LH87" s="70"/>
      <c r="LI87" s="70">
        <f t="shared" si="159"/>
        <v>0</v>
      </c>
      <c r="LJ87" s="70">
        <f t="shared" si="160"/>
        <v>0</v>
      </c>
      <c r="LK87" s="67">
        <v>24.2</v>
      </c>
      <c r="LL87" s="269"/>
      <c r="LM87" s="75">
        <v>24.02</v>
      </c>
      <c r="LN87" s="368"/>
      <c r="LO87" s="75">
        <v>6.5750000000000002</v>
      </c>
      <c r="LP87" s="370"/>
      <c r="LQ87" s="130"/>
      <c r="LR87" s="271"/>
      <c r="LS87" s="271"/>
      <c r="LT87" s="271"/>
      <c r="LU87" s="70">
        <f t="shared" si="161"/>
        <v>54.795000000000002</v>
      </c>
      <c r="LV87" s="70">
        <f t="shared" si="162"/>
        <v>0</v>
      </c>
      <c r="LW87" s="130"/>
      <c r="LX87" s="70"/>
      <c r="LY87" s="70"/>
      <c r="LZ87" s="70"/>
      <c r="MA87" s="70">
        <f t="shared" si="163"/>
        <v>0</v>
      </c>
      <c r="MB87" s="70">
        <f t="shared" si="164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5"/>
        <v>0</v>
      </c>
      <c r="ML87" s="70">
        <f t="shared" si="166"/>
        <v>0</v>
      </c>
      <c r="MM87" s="371">
        <v>0</v>
      </c>
      <c r="MN87" s="371"/>
      <c r="MO87" s="371">
        <v>0</v>
      </c>
      <c r="MP87" s="371"/>
      <c r="MQ87" s="70">
        <f t="shared" si="167"/>
        <v>0</v>
      </c>
      <c r="MR87" s="70">
        <f t="shared" si="168"/>
        <v>0</v>
      </c>
      <c r="MS87" s="70"/>
      <c r="MT87" s="70"/>
      <c r="MU87" s="70">
        <f t="shared" si="169"/>
        <v>0</v>
      </c>
      <c r="MV87" s="70">
        <f t="shared" si="170"/>
        <v>0</v>
      </c>
      <c r="MW87" s="70"/>
      <c r="MX87" s="70"/>
      <c r="MY87" s="70">
        <f t="shared" si="171"/>
        <v>0</v>
      </c>
      <c r="MZ87" s="70">
        <f t="shared" si="172"/>
        <v>0</v>
      </c>
      <c r="NA87" s="305"/>
      <c r="NB87" s="344"/>
      <c r="NC87" s="70">
        <f t="shared" si="173"/>
        <v>0</v>
      </c>
      <c r="ND87" s="70">
        <f t="shared" si="174"/>
        <v>0</v>
      </c>
      <c r="NE87" s="172"/>
      <c r="NF87" s="172"/>
      <c r="NG87" s="172">
        <f t="shared" si="175"/>
        <v>0</v>
      </c>
      <c r="NH87" s="172">
        <f t="shared" si="176"/>
        <v>0</v>
      </c>
      <c r="NI87" s="172"/>
      <c r="NJ87" s="172"/>
      <c r="NK87" s="172">
        <f t="shared" si="177"/>
        <v>0</v>
      </c>
      <c r="NL87" s="172">
        <f t="shared" si="178"/>
        <v>0</v>
      </c>
      <c r="NM87" s="264"/>
      <c r="NN87" s="172"/>
      <c r="NO87" s="172">
        <f t="shared" si="179"/>
        <v>0</v>
      </c>
      <c r="NP87" s="172">
        <f t="shared" si="180"/>
        <v>0</v>
      </c>
      <c r="NQ87" s="303">
        <v>0</v>
      </c>
      <c r="NR87" s="303"/>
      <c r="NS87" s="270">
        <v>0</v>
      </c>
      <c r="NT87" s="270"/>
      <c r="NU87" s="270">
        <v>0</v>
      </c>
      <c r="NV87" s="270"/>
      <c r="NW87" s="270">
        <v>0</v>
      </c>
      <c r="NX87" s="270"/>
      <c r="NY87" s="270">
        <v>0</v>
      </c>
      <c r="NZ87" s="270"/>
      <c r="OA87" s="270">
        <v>0</v>
      </c>
      <c r="OB87" s="270"/>
      <c r="OC87" s="70">
        <f t="shared" si="181"/>
        <v>0</v>
      </c>
      <c r="OD87" s="70">
        <f t="shared" si="182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3"/>
        <v>0</v>
      </c>
      <c r="ON87" s="70">
        <f t="shared" si="184"/>
        <v>0</v>
      </c>
      <c r="OO87" s="372">
        <v>0</v>
      </c>
      <c r="OP87" s="270"/>
      <c r="OQ87" s="372">
        <v>0</v>
      </c>
      <c r="OR87" s="270"/>
      <c r="OS87" s="372">
        <v>0</v>
      </c>
      <c r="OT87" s="270"/>
      <c r="OU87" s="172">
        <f t="shared" si="185"/>
        <v>0</v>
      </c>
      <c r="OV87" s="172">
        <f t="shared" si="186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63"/>
      <c r="L88" s="263"/>
      <c r="M88" s="67"/>
      <c r="N88" s="67"/>
      <c r="O88" s="71"/>
      <c r="P88" s="67"/>
      <c r="Q88" s="114">
        <v>5.15</v>
      </c>
      <c r="R88" s="74">
        <v>1.03</v>
      </c>
      <c r="S88" s="263"/>
      <c r="T88" s="263"/>
      <c r="U88" s="74"/>
      <c r="V88" s="74"/>
      <c r="W88" s="74">
        <f t="shared" si="118"/>
        <v>5.15</v>
      </c>
      <c r="X88" s="74">
        <f t="shared" si="119"/>
        <v>1.03</v>
      </c>
      <c r="Y88" s="74"/>
      <c r="Z88" s="74"/>
      <c r="AA88" s="71"/>
      <c r="AB88" s="67"/>
      <c r="AC88" s="74">
        <f t="shared" si="120"/>
        <v>0</v>
      </c>
      <c r="AD88" s="74">
        <f t="shared" si="121"/>
        <v>0</v>
      </c>
      <c r="AE88" s="67"/>
      <c r="AF88" s="67"/>
      <c r="AG88" s="67"/>
      <c r="AH88" s="67"/>
      <c r="AI88" s="114"/>
      <c r="AJ88" s="114"/>
      <c r="AK88" s="349">
        <v>100</v>
      </c>
      <c r="AL88" s="350">
        <v>30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5"/>
        <v>100</v>
      </c>
      <c r="AV88" s="70">
        <f t="shared" si="106"/>
        <v>30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>
        <v>38</v>
      </c>
      <c r="BF88" s="74">
        <v>5.4112</v>
      </c>
      <c r="BG88" s="357">
        <v>8</v>
      </c>
      <c r="BH88" s="358">
        <v>1.1392</v>
      </c>
      <c r="BI88" s="357"/>
      <c r="BJ88" s="358"/>
      <c r="BK88" s="264">
        <v>4</v>
      </c>
      <c r="BL88" s="74">
        <v>0.5696</v>
      </c>
      <c r="BM88" s="74"/>
      <c r="BN88" s="74"/>
      <c r="BO88" s="74"/>
      <c r="BP88" s="74"/>
      <c r="BQ88" s="74"/>
      <c r="BR88" s="74"/>
      <c r="BS88" s="263">
        <f t="shared" si="122"/>
        <v>50</v>
      </c>
      <c r="BT88" s="74">
        <f t="shared" si="123"/>
        <v>7.12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4"/>
        <v>45.08</v>
      </c>
      <c r="CP88" s="74">
        <f t="shared" si="125"/>
        <v>14</v>
      </c>
      <c r="CQ88" s="300">
        <v>247.40625</v>
      </c>
      <c r="CR88" s="300"/>
      <c r="CS88" s="300"/>
      <c r="CT88" s="274"/>
      <c r="CU88" s="355">
        <v>18.556701030927837</v>
      </c>
      <c r="CV88" s="172"/>
      <c r="CW88" s="301">
        <v>63.814432989690722</v>
      </c>
      <c r="CX88" s="274"/>
      <c r="CY88" s="274"/>
      <c r="CZ88" s="274"/>
      <c r="DA88" s="278">
        <f t="shared" si="126"/>
        <v>329.77738402061857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45">
        <v>41.103092783505197</v>
      </c>
      <c r="DL88" s="345">
        <v>13.701030927835101</v>
      </c>
      <c r="DM88" s="373">
        <f t="shared" si="130"/>
        <v>41.103092783505197</v>
      </c>
      <c r="DN88" s="373">
        <f t="shared" si="130"/>
        <v>13.701030927835101</v>
      </c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71">
        <v>41.24</v>
      </c>
      <c r="EH88" s="375">
        <v>10.31</v>
      </c>
      <c r="EI88" s="87">
        <v>257.73</v>
      </c>
      <c r="EJ88" s="87">
        <v>64.432500000000005</v>
      </c>
      <c r="EK88" s="74">
        <v>113.4</v>
      </c>
      <c r="EL88" s="279">
        <v>28.35</v>
      </c>
      <c r="EM88" s="267"/>
      <c r="EN88" s="267"/>
      <c r="EO88" s="267"/>
      <c r="EP88" s="267"/>
      <c r="EQ88" s="74">
        <f t="shared" si="132"/>
        <v>412.37</v>
      </c>
      <c r="ER88" s="74">
        <f t="shared" si="133"/>
        <v>103.0925</v>
      </c>
      <c r="ES88" s="172"/>
      <c r="ET88" s="172"/>
      <c r="EU88" s="280"/>
      <c r="EV88" s="280"/>
      <c r="EW88" s="70">
        <f t="shared" si="134"/>
        <v>0</v>
      </c>
      <c r="EX88" s="70">
        <f t="shared" si="135"/>
        <v>0</v>
      </c>
      <c r="EY88" s="74"/>
      <c r="EZ88" s="74"/>
      <c r="FA88" s="353">
        <v>47</v>
      </c>
      <c r="FB88" s="268"/>
      <c r="FC88" s="106">
        <v>42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9"/>
      <c r="HO88" s="74">
        <f t="shared" si="140"/>
        <v>0</v>
      </c>
      <c r="HP88" s="74">
        <f t="shared" si="141"/>
        <v>0</v>
      </c>
      <c r="HQ88" s="298">
        <v>565</v>
      </c>
      <c r="HR88" s="67"/>
      <c r="HS88" s="298">
        <v>565</v>
      </c>
      <c r="HT88" s="74"/>
      <c r="HU88" s="74">
        <f t="shared" si="142"/>
        <v>565</v>
      </c>
      <c r="HV88" s="74">
        <f t="shared" si="143"/>
        <v>0</v>
      </c>
      <c r="HW88" s="74"/>
      <c r="HX88" s="74"/>
      <c r="HY88" s="303"/>
      <c r="HZ88" s="303"/>
      <c r="IA88" s="89"/>
      <c r="IB88" s="87"/>
      <c r="IC88" s="172">
        <v>6.8</v>
      </c>
      <c r="ID88" s="269">
        <v>1.7</v>
      </c>
      <c r="IE88" s="184"/>
      <c r="IF88" s="184"/>
      <c r="IG88" s="74">
        <f t="shared" si="144"/>
        <v>6.8</v>
      </c>
      <c r="IH88" s="74">
        <f t="shared" si="145"/>
        <v>1.7</v>
      </c>
      <c r="II88" s="74">
        <v>205</v>
      </c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2"/>
        <v>205</v>
      </c>
      <c r="IV88" s="74">
        <f t="shared" si="113"/>
        <v>0</v>
      </c>
      <c r="IW88" s="74"/>
      <c r="IX88" s="74"/>
      <c r="IY88" s="67"/>
      <c r="IZ88" s="67"/>
      <c r="JA88" s="67">
        <v>10.31</v>
      </c>
      <c r="JB88" s="67"/>
      <c r="JC88" s="67">
        <v>10.31</v>
      </c>
      <c r="JD88" s="67"/>
      <c r="JE88" s="347">
        <v>5.15</v>
      </c>
      <c r="JF88" s="347"/>
      <c r="JG88" s="74">
        <f t="shared" si="146"/>
        <v>25.770000000000003</v>
      </c>
      <c r="JH88" s="74">
        <f t="shared" si="147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8"/>
        <v>50.796300000000002</v>
      </c>
      <c r="JX88" s="74">
        <f t="shared" si="149"/>
        <v>10</v>
      </c>
      <c r="JY88" s="74"/>
      <c r="JZ88" s="74"/>
      <c r="KA88" s="67"/>
      <c r="KB88" s="67"/>
      <c r="KC88" s="74">
        <f t="shared" si="150"/>
        <v>0</v>
      </c>
      <c r="KD88" s="74">
        <f t="shared" si="151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2"/>
        <v>0</v>
      </c>
      <c r="KP88" s="70">
        <f t="shared" si="152"/>
        <v>0</v>
      </c>
      <c r="KQ88" s="263"/>
      <c r="KR88" s="70"/>
      <c r="KS88" s="70"/>
      <c r="KT88" s="70"/>
      <c r="KU88" s="114">
        <f t="shared" si="153"/>
        <v>0</v>
      </c>
      <c r="KV88" s="114">
        <f t="shared" si="154"/>
        <v>0</v>
      </c>
      <c r="KW88" s="70"/>
      <c r="KX88" s="70"/>
      <c r="KY88" s="70">
        <f t="shared" si="155"/>
        <v>0</v>
      </c>
      <c r="KZ88" s="70">
        <f t="shared" si="156"/>
        <v>0</v>
      </c>
      <c r="LA88" s="70"/>
      <c r="LB88" s="70"/>
      <c r="LC88" s="70"/>
      <c r="LD88" s="70"/>
      <c r="LE88" s="70">
        <f t="shared" si="157"/>
        <v>0</v>
      </c>
      <c r="LF88" s="70">
        <f t="shared" si="158"/>
        <v>0</v>
      </c>
      <c r="LG88" s="70"/>
      <c r="LH88" s="70"/>
      <c r="LI88" s="70">
        <f t="shared" si="159"/>
        <v>0</v>
      </c>
      <c r="LJ88" s="70">
        <f t="shared" si="160"/>
        <v>0</v>
      </c>
      <c r="LK88" s="67">
        <v>24.2</v>
      </c>
      <c r="LL88" s="269"/>
      <c r="LM88" s="75">
        <v>24.02</v>
      </c>
      <c r="LN88" s="368"/>
      <c r="LO88" s="75">
        <v>6.5750000000000002</v>
      </c>
      <c r="LP88" s="370"/>
      <c r="LQ88" s="130"/>
      <c r="LR88" s="271"/>
      <c r="LS88" s="271"/>
      <c r="LT88" s="271"/>
      <c r="LU88" s="70">
        <f t="shared" si="161"/>
        <v>54.795000000000002</v>
      </c>
      <c r="LV88" s="70">
        <f t="shared" si="162"/>
        <v>0</v>
      </c>
      <c r="LW88" s="130"/>
      <c r="LX88" s="70"/>
      <c r="LY88" s="70"/>
      <c r="LZ88" s="70"/>
      <c r="MA88" s="70">
        <f t="shared" si="163"/>
        <v>0</v>
      </c>
      <c r="MB88" s="70">
        <f t="shared" si="164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5"/>
        <v>0</v>
      </c>
      <c r="ML88" s="70">
        <f t="shared" si="166"/>
        <v>0</v>
      </c>
      <c r="MM88" s="371">
        <v>0</v>
      </c>
      <c r="MN88" s="371"/>
      <c r="MO88" s="371">
        <v>0</v>
      </c>
      <c r="MP88" s="371"/>
      <c r="MQ88" s="70">
        <f t="shared" si="167"/>
        <v>0</v>
      </c>
      <c r="MR88" s="70">
        <f t="shared" si="168"/>
        <v>0</v>
      </c>
      <c r="MS88" s="70"/>
      <c r="MT88" s="70"/>
      <c r="MU88" s="70">
        <f t="shared" si="169"/>
        <v>0</v>
      </c>
      <c r="MV88" s="70">
        <f t="shared" si="170"/>
        <v>0</v>
      </c>
      <c r="MW88" s="70"/>
      <c r="MX88" s="70"/>
      <c r="MY88" s="70">
        <f t="shared" si="171"/>
        <v>0</v>
      </c>
      <c r="MZ88" s="70">
        <f t="shared" si="172"/>
        <v>0</v>
      </c>
      <c r="NA88" s="305"/>
      <c r="NB88" s="344"/>
      <c r="NC88" s="70">
        <f t="shared" si="173"/>
        <v>0</v>
      </c>
      <c r="ND88" s="70">
        <f t="shared" si="174"/>
        <v>0</v>
      </c>
      <c r="NE88" s="172"/>
      <c r="NF88" s="172"/>
      <c r="NG88" s="172">
        <f t="shared" si="175"/>
        <v>0</v>
      </c>
      <c r="NH88" s="172">
        <f t="shared" si="176"/>
        <v>0</v>
      </c>
      <c r="NI88" s="172"/>
      <c r="NJ88" s="172"/>
      <c r="NK88" s="172">
        <f t="shared" si="177"/>
        <v>0</v>
      </c>
      <c r="NL88" s="172">
        <f t="shared" si="178"/>
        <v>0</v>
      </c>
      <c r="NM88" s="264"/>
      <c r="NN88" s="172"/>
      <c r="NO88" s="172">
        <f t="shared" si="179"/>
        <v>0</v>
      </c>
      <c r="NP88" s="172">
        <f t="shared" si="180"/>
        <v>0</v>
      </c>
      <c r="NQ88" s="303">
        <v>0</v>
      </c>
      <c r="NR88" s="303"/>
      <c r="NS88" s="270">
        <v>0</v>
      </c>
      <c r="NT88" s="270"/>
      <c r="NU88" s="270">
        <v>0</v>
      </c>
      <c r="NV88" s="270"/>
      <c r="NW88" s="270">
        <v>0</v>
      </c>
      <c r="NX88" s="270"/>
      <c r="NY88" s="270">
        <v>0</v>
      </c>
      <c r="NZ88" s="270"/>
      <c r="OA88" s="270">
        <v>0</v>
      </c>
      <c r="OB88" s="270"/>
      <c r="OC88" s="70">
        <f t="shared" si="181"/>
        <v>0</v>
      </c>
      <c r="OD88" s="70">
        <f t="shared" si="182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3"/>
        <v>0</v>
      </c>
      <c r="ON88" s="70">
        <f t="shared" si="184"/>
        <v>0</v>
      </c>
      <c r="OO88" s="372">
        <v>0</v>
      </c>
      <c r="OP88" s="270"/>
      <c r="OQ88" s="372">
        <v>0</v>
      </c>
      <c r="OR88" s="270"/>
      <c r="OS88" s="372">
        <v>0</v>
      </c>
      <c r="OT88" s="270"/>
      <c r="OU88" s="172">
        <f t="shared" si="185"/>
        <v>0</v>
      </c>
      <c r="OV88" s="172">
        <f t="shared" si="186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63"/>
      <c r="L89" s="263"/>
      <c r="M89" s="67"/>
      <c r="N89" s="67"/>
      <c r="O89" s="71"/>
      <c r="P89" s="67"/>
      <c r="Q89" s="114">
        <v>0</v>
      </c>
      <c r="R89" s="74">
        <v>0</v>
      </c>
      <c r="S89" s="263"/>
      <c r="T89" s="263"/>
      <c r="U89" s="74"/>
      <c r="V89" s="74"/>
      <c r="W89" s="74">
        <f t="shared" si="118"/>
        <v>0</v>
      </c>
      <c r="X89" s="74">
        <f t="shared" si="119"/>
        <v>0</v>
      </c>
      <c r="Y89" s="74"/>
      <c r="Z89" s="74"/>
      <c r="AA89" s="71"/>
      <c r="AB89" s="67"/>
      <c r="AC89" s="74">
        <f t="shared" si="120"/>
        <v>0</v>
      </c>
      <c r="AD89" s="74">
        <f t="shared" si="121"/>
        <v>0</v>
      </c>
      <c r="AE89" s="67"/>
      <c r="AF89" s="67"/>
      <c r="AG89" s="67"/>
      <c r="AH89" s="67"/>
      <c r="AI89" s="114"/>
      <c r="AJ89" s="114"/>
      <c r="AK89" s="349">
        <v>100</v>
      </c>
      <c r="AL89" s="350">
        <v>30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5"/>
        <v>100</v>
      </c>
      <c r="AV89" s="70">
        <f t="shared" si="106"/>
        <v>30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>
        <v>38</v>
      </c>
      <c r="BF89" s="74">
        <v>5.4112</v>
      </c>
      <c r="BG89" s="357">
        <v>8</v>
      </c>
      <c r="BH89" s="358">
        <v>1.1392</v>
      </c>
      <c r="BI89" s="357"/>
      <c r="BJ89" s="358"/>
      <c r="BK89" s="264">
        <v>4</v>
      </c>
      <c r="BL89" s="74">
        <v>0.5696</v>
      </c>
      <c r="BM89" s="74"/>
      <c r="BN89" s="74"/>
      <c r="BO89" s="74"/>
      <c r="BP89" s="74"/>
      <c r="BQ89" s="74"/>
      <c r="BR89" s="74"/>
      <c r="BS89" s="263">
        <f t="shared" si="122"/>
        <v>50</v>
      </c>
      <c r="BT89" s="74">
        <f t="shared" si="123"/>
        <v>7.12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4"/>
        <v>45.08</v>
      </c>
      <c r="CP89" s="74">
        <f t="shared" si="125"/>
        <v>14</v>
      </c>
      <c r="CQ89" s="300">
        <v>247.40625</v>
      </c>
      <c r="CR89" s="300"/>
      <c r="CS89" s="300"/>
      <c r="CT89" s="274"/>
      <c r="CU89" s="355">
        <v>18.556701030927837</v>
      </c>
      <c r="CV89" s="172"/>
      <c r="CW89" s="301">
        <v>63.814432989690722</v>
      </c>
      <c r="CX89" s="274"/>
      <c r="CY89" s="274"/>
      <c r="CZ89" s="274"/>
      <c r="DA89" s="278">
        <f t="shared" si="126"/>
        <v>329.77738402061857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45">
        <v>41.103092783505197</v>
      </c>
      <c r="DL89" s="345">
        <v>13.701030927835101</v>
      </c>
      <c r="DM89" s="373">
        <f t="shared" si="130"/>
        <v>41.103092783505197</v>
      </c>
      <c r="DN89" s="373">
        <f t="shared" si="130"/>
        <v>13.701030927835101</v>
      </c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71">
        <v>41.24</v>
      </c>
      <c r="EH89" s="375">
        <v>10.31</v>
      </c>
      <c r="EI89" s="87">
        <v>257.73</v>
      </c>
      <c r="EJ89" s="87">
        <v>64.432500000000005</v>
      </c>
      <c r="EK89" s="74">
        <v>113.4</v>
      </c>
      <c r="EL89" s="279">
        <v>28.35</v>
      </c>
      <c r="EM89" s="267"/>
      <c r="EN89" s="267"/>
      <c r="EO89" s="267"/>
      <c r="EP89" s="267"/>
      <c r="EQ89" s="74">
        <f t="shared" si="132"/>
        <v>412.37</v>
      </c>
      <c r="ER89" s="74">
        <f t="shared" si="133"/>
        <v>103.0925</v>
      </c>
      <c r="ES89" s="172"/>
      <c r="ET89" s="172"/>
      <c r="EU89" s="280"/>
      <c r="EV89" s="280"/>
      <c r="EW89" s="70">
        <f t="shared" si="134"/>
        <v>0</v>
      </c>
      <c r="EX89" s="70">
        <f t="shared" si="135"/>
        <v>0</v>
      </c>
      <c r="EY89" s="74"/>
      <c r="EZ89" s="74"/>
      <c r="FA89" s="353">
        <v>47</v>
      </c>
      <c r="FB89" s="268"/>
      <c r="FC89" s="106">
        <v>42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9"/>
      <c r="HO89" s="74">
        <f t="shared" si="140"/>
        <v>0</v>
      </c>
      <c r="HP89" s="74">
        <f t="shared" si="141"/>
        <v>0</v>
      </c>
      <c r="HQ89" s="298">
        <v>565</v>
      </c>
      <c r="HR89" s="67"/>
      <c r="HS89" s="298">
        <v>565</v>
      </c>
      <c r="HT89" s="74"/>
      <c r="HU89" s="74">
        <f t="shared" si="142"/>
        <v>565</v>
      </c>
      <c r="HV89" s="74">
        <f t="shared" si="143"/>
        <v>0</v>
      </c>
      <c r="HW89" s="74"/>
      <c r="HX89" s="74"/>
      <c r="HY89" s="303"/>
      <c r="HZ89" s="303"/>
      <c r="IA89" s="89"/>
      <c r="IB89" s="87"/>
      <c r="IC89" s="172">
        <v>6.8</v>
      </c>
      <c r="ID89" s="269">
        <v>1.7</v>
      </c>
      <c r="IE89" s="184"/>
      <c r="IF89" s="184"/>
      <c r="IG89" s="74">
        <f t="shared" si="144"/>
        <v>6.8</v>
      </c>
      <c r="IH89" s="74">
        <f t="shared" si="145"/>
        <v>1.7</v>
      </c>
      <c r="II89" s="74">
        <v>205</v>
      </c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2"/>
        <v>205</v>
      </c>
      <c r="IV89" s="74">
        <f t="shared" si="113"/>
        <v>0</v>
      </c>
      <c r="IW89" s="74"/>
      <c r="IX89" s="74"/>
      <c r="IY89" s="67"/>
      <c r="IZ89" s="67"/>
      <c r="JA89" s="67">
        <v>10.31</v>
      </c>
      <c r="JB89" s="67"/>
      <c r="JC89" s="67">
        <v>10.31</v>
      </c>
      <c r="JD89" s="67"/>
      <c r="JE89" s="347">
        <v>5.15</v>
      </c>
      <c r="JF89" s="347"/>
      <c r="JG89" s="74">
        <f t="shared" si="146"/>
        <v>25.770000000000003</v>
      </c>
      <c r="JH89" s="74">
        <f t="shared" si="147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8"/>
        <v>50.796300000000002</v>
      </c>
      <c r="JX89" s="74">
        <f t="shared" si="149"/>
        <v>10</v>
      </c>
      <c r="JY89" s="74"/>
      <c r="JZ89" s="74"/>
      <c r="KA89" s="67"/>
      <c r="KB89" s="67"/>
      <c r="KC89" s="74">
        <f t="shared" si="150"/>
        <v>0</v>
      </c>
      <c r="KD89" s="74">
        <f t="shared" si="151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2"/>
        <v>0</v>
      </c>
      <c r="KP89" s="70">
        <f t="shared" si="152"/>
        <v>0</v>
      </c>
      <c r="KQ89" s="263"/>
      <c r="KR89" s="70"/>
      <c r="KS89" s="70"/>
      <c r="KT89" s="70"/>
      <c r="KU89" s="114">
        <f t="shared" si="153"/>
        <v>0</v>
      </c>
      <c r="KV89" s="114">
        <f t="shared" si="154"/>
        <v>0</v>
      </c>
      <c r="KW89" s="70"/>
      <c r="KX89" s="70"/>
      <c r="KY89" s="70">
        <f t="shared" si="155"/>
        <v>0</v>
      </c>
      <c r="KZ89" s="70">
        <f t="shared" si="156"/>
        <v>0</v>
      </c>
      <c r="LA89" s="70"/>
      <c r="LB89" s="70"/>
      <c r="LC89" s="70"/>
      <c r="LD89" s="70"/>
      <c r="LE89" s="70">
        <f t="shared" si="157"/>
        <v>0</v>
      </c>
      <c r="LF89" s="70">
        <f t="shared" si="158"/>
        <v>0</v>
      </c>
      <c r="LG89" s="70"/>
      <c r="LH89" s="70"/>
      <c r="LI89" s="70">
        <f t="shared" si="159"/>
        <v>0</v>
      </c>
      <c r="LJ89" s="70">
        <f t="shared" si="160"/>
        <v>0</v>
      </c>
      <c r="LK89" s="67">
        <v>24.2</v>
      </c>
      <c r="LL89" s="269"/>
      <c r="LM89" s="75">
        <v>24.02</v>
      </c>
      <c r="LN89" s="368"/>
      <c r="LO89" s="75">
        <v>6.5750000000000002</v>
      </c>
      <c r="LP89" s="370"/>
      <c r="LQ89" s="130"/>
      <c r="LR89" s="271"/>
      <c r="LS89" s="271"/>
      <c r="LT89" s="271"/>
      <c r="LU89" s="70">
        <f t="shared" si="161"/>
        <v>54.795000000000002</v>
      </c>
      <c r="LV89" s="70">
        <f t="shared" si="162"/>
        <v>0</v>
      </c>
      <c r="LW89" s="130"/>
      <c r="LX89" s="70"/>
      <c r="LY89" s="70"/>
      <c r="LZ89" s="70"/>
      <c r="MA89" s="70">
        <f t="shared" si="163"/>
        <v>0</v>
      </c>
      <c r="MB89" s="70">
        <f t="shared" si="164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5"/>
        <v>0</v>
      </c>
      <c r="ML89" s="70">
        <f t="shared" si="166"/>
        <v>0</v>
      </c>
      <c r="MM89" s="371">
        <v>0</v>
      </c>
      <c r="MN89" s="371"/>
      <c r="MO89" s="371">
        <v>0</v>
      </c>
      <c r="MP89" s="371"/>
      <c r="MQ89" s="70">
        <f t="shared" si="167"/>
        <v>0</v>
      </c>
      <c r="MR89" s="70">
        <f t="shared" si="168"/>
        <v>0</v>
      </c>
      <c r="MS89" s="70"/>
      <c r="MT89" s="70"/>
      <c r="MU89" s="70">
        <f t="shared" si="169"/>
        <v>0</v>
      </c>
      <c r="MV89" s="70">
        <f t="shared" si="170"/>
        <v>0</v>
      </c>
      <c r="MW89" s="70"/>
      <c r="MX89" s="70"/>
      <c r="MY89" s="70">
        <f t="shared" si="171"/>
        <v>0</v>
      </c>
      <c r="MZ89" s="70">
        <f t="shared" si="172"/>
        <v>0</v>
      </c>
      <c r="NA89" s="305"/>
      <c r="NB89" s="344"/>
      <c r="NC89" s="70">
        <f t="shared" si="173"/>
        <v>0</v>
      </c>
      <c r="ND89" s="70">
        <f t="shared" si="174"/>
        <v>0</v>
      </c>
      <c r="NE89" s="172"/>
      <c r="NF89" s="172"/>
      <c r="NG89" s="172">
        <f t="shared" si="175"/>
        <v>0</v>
      </c>
      <c r="NH89" s="172">
        <f t="shared" si="176"/>
        <v>0</v>
      </c>
      <c r="NI89" s="172"/>
      <c r="NJ89" s="172"/>
      <c r="NK89" s="172">
        <f t="shared" si="177"/>
        <v>0</v>
      </c>
      <c r="NL89" s="172">
        <f t="shared" si="178"/>
        <v>0</v>
      </c>
      <c r="NM89" s="264"/>
      <c r="NN89" s="172"/>
      <c r="NO89" s="172">
        <f t="shared" si="179"/>
        <v>0</v>
      </c>
      <c r="NP89" s="172">
        <f t="shared" si="180"/>
        <v>0</v>
      </c>
      <c r="NQ89" s="303">
        <v>0</v>
      </c>
      <c r="NR89" s="303"/>
      <c r="NS89" s="270">
        <v>0</v>
      </c>
      <c r="NT89" s="270"/>
      <c r="NU89" s="270">
        <v>0</v>
      </c>
      <c r="NV89" s="270"/>
      <c r="NW89" s="270">
        <v>0</v>
      </c>
      <c r="NX89" s="270"/>
      <c r="NY89" s="270">
        <v>0</v>
      </c>
      <c r="NZ89" s="270"/>
      <c r="OA89" s="270">
        <v>0</v>
      </c>
      <c r="OB89" s="270"/>
      <c r="OC89" s="70">
        <f t="shared" si="181"/>
        <v>0</v>
      </c>
      <c r="OD89" s="70">
        <f t="shared" si="182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3"/>
        <v>0</v>
      </c>
      <c r="ON89" s="70">
        <f t="shared" si="184"/>
        <v>0</v>
      </c>
      <c r="OO89" s="372">
        <v>0</v>
      </c>
      <c r="OP89" s="270"/>
      <c r="OQ89" s="372">
        <v>0</v>
      </c>
      <c r="OR89" s="270"/>
      <c r="OS89" s="372">
        <v>0</v>
      </c>
      <c r="OT89" s="270"/>
      <c r="OU89" s="172">
        <f t="shared" si="185"/>
        <v>0</v>
      </c>
      <c r="OV89" s="172">
        <f t="shared" si="186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63"/>
      <c r="L90" s="263"/>
      <c r="M90" s="67"/>
      <c r="N90" s="67"/>
      <c r="O90" s="71"/>
      <c r="P90" s="67"/>
      <c r="Q90" s="114">
        <v>0</v>
      </c>
      <c r="R90" s="74">
        <v>0</v>
      </c>
      <c r="S90" s="263"/>
      <c r="T90" s="263"/>
      <c r="U90" s="74"/>
      <c r="V90" s="74"/>
      <c r="W90" s="74">
        <f t="shared" si="118"/>
        <v>0</v>
      </c>
      <c r="X90" s="74">
        <f t="shared" si="119"/>
        <v>0</v>
      </c>
      <c r="Y90" s="74"/>
      <c r="Z90" s="74"/>
      <c r="AA90" s="71"/>
      <c r="AB90" s="67"/>
      <c r="AC90" s="74">
        <f t="shared" si="120"/>
        <v>0</v>
      </c>
      <c r="AD90" s="74">
        <f t="shared" si="121"/>
        <v>0</v>
      </c>
      <c r="AE90" s="67"/>
      <c r="AF90" s="67"/>
      <c r="AG90" s="67"/>
      <c r="AH90" s="67"/>
      <c r="AI90" s="114"/>
      <c r="AJ90" s="114"/>
      <c r="AK90" s="349">
        <v>100</v>
      </c>
      <c r="AL90" s="350">
        <v>30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5"/>
        <v>100</v>
      </c>
      <c r="AV90" s="70">
        <f t="shared" si="106"/>
        <v>30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>
        <v>38</v>
      </c>
      <c r="BF90" s="74">
        <v>5.4112</v>
      </c>
      <c r="BG90" s="357">
        <v>8</v>
      </c>
      <c r="BH90" s="358">
        <v>1.1392</v>
      </c>
      <c r="BI90" s="357"/>
      <c r="BJ90" s="358"/>
      <c r="BK90" s="264">
        <v>4</v>
      </c>
      <c r="BL90" s="74">
        <v>0.5696</v>
      </c>
      <c r="BM90" s="74"/>
      <c r="BN90" s="74"/>
      <c r="BO90" s="74"/>
      <c r="BP90" s="74"/>
      <c r="BQ90" s="74"/>
      <c r="BR90" s="74"/>
      <c r="BS90" s="263">
        <f t="shared" si="122"/>
        <v>50</v>
      </c>
      <c r="BT90" s="74">
        <f t="shared" si="123"/>
        <v>7.12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4"/>
        <v>45.08</v>
      </c>
      <c r="CP90" s="74">
        <f t="shared" si="125"/>
        <v>14</v>
      </c>
      <c r="CQ90" s="300">
        <v>247.40625</v>
      </c>
      <c r="CR90" s="300"/>
      <c r="CS90" s="300"/>
      <c r="CT90" s="274"/>
      <c r="CU90" s="355">
        <v>18.556701030927837</v>
      </c>
      <c r="CV90" s="172"/>
      <c r="CW90" s="301">
        <v>63.814432989690722</v>
      </c>
      <c r="CX90" s="274"/>
      <c r="CY90" s="274"/>
      <c r="CZ90" s="274"/>
      <c r="DA90" s="278">
        <f t="shared" si="126"/>
        <v>329.77738402061857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45">
        <v>41.103092783505197</v>
      </c>
      <c r="DL90" s="345">
        <v>13.701030927835101</v>
      </c>
      <c r="DM90" s="373">
        <f t="shared" si="130"/>
        <v>41.103092783505197</v>
      </c>
      <c r="DN90" s="373">
        <f t="shared" si="130"/>
        <v>13.701030927835101</v>
      </c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71">
        <v>41.24</v>
      </c>
      <c r="EH90" s="375">
        <v>10.31</v>
      </c>
      <c r="EI90" s="87">
        <v>257.73</v>
      </c>
      <c r="EJ90" s="87">
        <v>64.432500000000005</v>
      </c>
      <c r="EK90" s="74">
        <v>113.4</v>
      </c>
      <c r="EL90" s="279">
        <v>28.35</v>
      </c>
      <c r="EM90" s="267"/>
      <c r="EN90" s="267"/>
      <c r="EO90" s="267"/>
      <c r="EP90" s="267"/>
      <c r="EQ90" s="74">
        <f t="shared" si="132"/>
        <v>412.37</v>
      </c>
      <c r="ER90" s="74">
        <f t="shared" si="133"/>
        <v>103.0925</v>
      </c>
      <c r="ES90" s="172"/>
      <c r="ET90" s="172"/>
      <c r="EU90" s="280"/>
      <c r="EV90" s="280"/>
      <c r="EW90" s="70">
        <f t="shared" si="134"/>
        <v>0</v>
      </c>
      <c r="EX90" s="70">
        <f t="shared" si="135"/>
        <v>0</v>
      </c>
      <c r="EY90" s="74"/>
      <c r="EZ90" s="74"/>
      <c r="FA90" s="353">
        <v>47</v>
      </c>
      <c r="FB90" s="268"/>
      <c r="FC90" s="106">
        <v>42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9"/>
      <c r="HO90" s="74">
        <f t="shared" si="140"/>
        <v>0</v>
      </c>
      <c r="HP90" s="74">
        <f t="shared" si="141"/>
        <v>0</v>
      </c>
      <c r="HQ90" s="298">
        <v>565</v>
      </c>
      <c r="HR90" s="67"/>
      <c r="HS90" s="298">
        <v>565</v>
      </c>
      <c r="HT90" s="74"/>
      <c r="HU90" s="74">
        <f t="shared" si="142"/>
        <v>565</v>
      </c>
      <c r="HV90" s="74">
        <f t="shared" si="143"/>
        <v>0</v>
      </c>
      <c r="HW90" s="74"/>
      <c r="HX90" s="74"/>
      <c r="HY90" s="303"/>
      <c r="HZ90" s="303"/>
      <c r="IA90" s="89"/>
      <c r="IB90" s="87"/>
      <c r="IC90" s="172">
        <v>6.8</v>
      </c>
      <c r="ID90" s="269">
        <v>1.7</v>
      </c>
      <c r="IE90" s="184"/>
      <c r="IF90" s="184"/>
      <c r="IG90" s="74">
        <f t="shared" si="144"/>
        <v>6.8</v>
      </c>
      <c r="IH90" s="74">
        <f t="shared" si="145"/>
        <v>1.7</v>
      </c>
      <c r="II90" s="74">
        <v>205</v>
      </c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2"/>
        <v>205</v>
      </c>
      <c r="IV90" s="74">
        <f t="shared" si="113"/>
        <v>0</v>
      </c>
      <c r="IW90" s="74"/>
      <c r="IX90" s="74"/>
      <c r="IY90" s="67"/>
      <c r="IZ90" s="67"/>
      <c r="JA90" s="67">
        <v>10.31</v>
      </c>
      <c r="JB90" s="67"/>
      <c r="JC90" s="67">
        <v>10.31</v>
      </c>
      <c r="JD90" s="67"/>
      <c r="JE90" s="347">
        <v>5.15</v>
      </c>
      <c r="JF90" s="347"/>
      <c r="JG90" s="74">
        <f t="shared" si="146"/>
        <v>25.770000000000003</v>
      </c>
      <c r="JH90" s="74">
        <f t="shared" si="147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8"/>
        <v>50.796300000000002</v>
      </c>
      <c r="JX90" s="74">
        <f t="shared" si="149"/>
        <v>10</v>
      </c>
      <c r="JY90" s="74"/>
      <c r="JZ90" s="74"/>
      <c r="KA90" s="67"/>
      <c r="KB90" s="67"/>
      <c r="KC90" s="74">
        <f t="shared" si="150"/>
        <v>0</v>
      </c>
      <c r="KD90" s="74">
        <f t="shared" si="151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2"/>
        <v>0</v>
      </c>
      <c r="KP90" s="70">
        <f t="shared" si="152"/>
        <v>0</v>
      </c>
      <c r="KQ90" s="263"/>
      <c r="KR90" s="70"/>
      <c r="KS90" s="70"/>
      <c r="KT90" s="70"/>
      <c r="KU90" s="114">
        <f t="shared" si="153"/>
        <v>0</v>
      </c>
      <c r="KV90" s="114">
        <f t="shared" si="154"/>
        <v>0</v>
      </c>
      <c r="KW90" s="70"/>
      <c r="KX90" s="70"/>
      <c r="KY90" s="70">
        <f t="shared" si="155"/>
        <v>0</v>
      </c>
      <c r="KZ90" s="70">
        <f t="shared" si="156"/>
        <v>0</v>
      </c>
      <c r="LA90" s="70"/>
      <c r="LB90" s="70"/>
      <c r="LC90" s="70"/>
      <c r="LD90" s="70"/>
      <c r="LE90" s="70">
        <f t="shared" si="157"/>
        <v>0</v>
      </c>
      <c r="LF90" s="70">
        <f t="shared" si="158"/>
        <v>0</v>
      </c>
      <c r="LG90" s="70"/>
      <c r="LH90" s="70"/>
      <c r="LI90" s="70">
        <f t="shared" si="159"/>
        <v>0</v>
      </c>
      <c r="LJ90" s="70">
        <f t="shared" si="160"/>
        <v>0</v>
      </c>
      <c r="LK90" s="67">
        <v>24.2</v>
      </c>
      <c r="LL90" s="269"/>
      <c r="LM90" s="75">
        <v>24.02</v>
      </c>
      <c r="LN90" s="368"/>
      <c r="LO90" s="75">
        <v>6.5750000000000002</v>
      </c>
      <c r="LP90" s="370"/>
      <c r="LQ90" s="130"/>
      <c r="LR90" s="271"/>
      <c r="LS90" s="271"/>
      <c r="LT90" s="271"/>
      <c r="LU90" s="70">
        <f t="shared" si="161"/>
        <v>54.795000000000002</v>
      </c>
      <c r="LV90" s="70">
        <f t="shared" si="162"/>
        <v>0</v>
      </c>
      <c r="LW90" s="130"/>
      <c r="LX90" s="70"/>
      <c r="LY90" s="70"/>
      <c r="LZ90" s="70"/>
      <c r="MA90" s="70">
        <f t="shared" si="163"/>
        <v>0</v>
      </c>
      <c r="MB90" s="70">
        <f t="shared" si="164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5"/>
        <v>0</v>
      </c>
      <c r="ML90" s="70">
        <f t="shared" si="166"/>
        <v>0</v>
      </c>
      <c r="MM90" s="371">
        <v>0</v>
      </c>
      <c r="MN90" s="371"/>
      <c r="MO90" s="371">
        <v>0</v>
      </c>
      <c r="MP90" s="371"/>
      <c r="MQ90" s="70">
        <f t="shared" si="167"/>
        <v>0</v>
      </c>
      <c r="MR90" s="70">
        <f t="shared" si="168"/>
        <v>0</v>
      </c>
      <c r="MS90" s="70"/>
      <c r="MT90" s="70"/>
      <c r="MU90" s="70">
        <f t="shared" si="169"/>
        <v>0</v>
      </c>
      <c r="MV90" s="70">
        <f t="shared" si="170"/>
        <v>0</v>
      </c>
      <c r="MW90" s="70"/>
      <c r="MX90" s="70"/>
      <c r="MY90" s="70">
        <f t="shared" si="171"/>
        <v>0</v>
      </c>
      <c r="MZ90" s="70">
        <f t="shared" si="172"/>
        <v>0</v>
      </c>
      <c r="NA90" s="305"/>
      <c r="NB90" s="344"/>
      <c r="NC90" s="70">
        <f t="shared" si="173"/>
        <v>0</v>
      </c>
      <c r="ND90" s="70">
        <f t="shared" si="174"/>
        <v>0</v>
      </c>
      <c r="NE90" s="172"/>
      <c r="NF90" s="172"/>
      <c r="NG90" s="172">
        <f t="shared" si="175"/>
        <v>0</v>
      </c>
      <c r="NH90" s="172">
        <f t="shared" si="176"/>
        <v>0</v>
      </c>
      <c r="NI90" s="172"/>
      <c r="NJ90" s="172"/>
      <c r="NK90" s="172">
        <f t="shared" si="177"/>
        <v>0</v>
      </c>
      <c r="NL90" s="172">
        <f t="shared" si="178"/>
        <v>0</v>
      </c>
      <c r="NM90" s="264"/>
      <c r="NN90" s="172"/>
      <c r="NO90" s="172">
        <f t="shared" si="179"/>
        <v>0</v>
      </c>
      <c r="NP90" s="172">
        <f t="shared" si="180"/>
        <v>0</v>
      </c>
      <c r="NQ90" s="303">
        <v>0</v>
      </c>
      <c r="NR90" s="303"/>
      <c r="NS90" s="270">
        <v>0</v>
      </c>
      <c r="NT90" s="270"/>
      <c r="NU90" s="270">
        <v>0</v>
      </c>
      <c r="NV90" s="270"/>
      <c r="NW90" s="270">
        <v>0</v>
      </c>
      <c r="NX90" s="270"/>
      <c r="NY90" s="270">
        <v>0</v>
      </c>
      <c r="NZ90" s="270"/>
      <c r="OA90" s="270">
        <v>0</v>
      </c>
      <c r="OB90" s="270"/>
      <c r="OC90" s="70">
        <f t="shared" si="181"/>
        <v>0</v>
      </c>
      <c r="OD90" s="70">
        <f t="shared" si="182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3"/>
        <v>0</v>
      </c>
      <c r="ON90" s="70">
        <f t="shared" si="184"/>
        <v>0</v>
      </c>
      <c r="OO90" s="372">
        <v>0</v>
      </c>
      <c r="OP90" s="270"/>
      <c r="OQ90" s="372">
        <v>0</v>
      </c>
      <c r="OR90" s="270"/>
      <c r="OS90" s="372">
        <v>0</v>
      </c>
      <c r="OT90" s="270"/>
      <c r="OU90" s="172">
        <f t="shared" si="185"/>
        <v>0</v>
      </c>
      <c r="OV90" s="172">
        <f t="shared" si="186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63"/>
      <c r="L91" s="263"/>
      <c r="M91" s="67"/>
      <c r="N91" s="67"/>
      <c r="O91" s="71"/>
      <c r="P91" s="67"/>
      <c r="Q91" s="114">
        <v>0</v>
      </c>
      <c r="R91" s="74">
        <v>0</v>
      </c>
      <c r="S91" s="263"/>
      <c r="T91" s="263"/>
      <c r="U91" s="74"/>
      <c r="V91" s="74"/>
      <c r="W91" s="74">
        <f t="shared" si="118"/>
        <v>0</v>
      </c>
      <c r="X91" s="74">
        <f t="shared" si="119"/>
        <v>0</v>
      </c>
      <c r="Y91" s="74"/>
      <c r="Z91" s="74"/>
      <c r="AA91" s="71"/>
      <c r="AB91" s="67"/>
      <c r="AC91" s="74">
        <f t="shared" si="120"/>
        <v>0</v>
      </c>
      <c r="AD91" s="74">
        <f t="shared" si="121"/>
        <v>0</v>
      </c>
      <c r="AE91" s="67"/>
      <c r="AF91" s="67"/>
      <c r="AG91" s="67"/>
      <c r="AH91" s="67"/>
      <c r="AI91" s="114"/>
      <c r="AJ91" s="114"/>
      <c r="AK91" s="349">
        <v>100</v>
      </c>
      <c r="AL91" s="350">
        <v>30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5"/>
        <v>100</v>
      </c>
      <c r="AV91" s="70">
        <f t="shared" si="106"/>
        <v>30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>
        <v>38</v>
      </c>
      <c r="BF91" s="74">
        <v>5.4112</v>
      </c>
      <c r="BG91" s="357">
        <v>8</v>
      </c>
      <c r="BH91" s="358">
        <v>1.1392</v>
      </c>
      <c r="BI91" s="357"/>
      <c r="BJ91" s="358"/>
      <c r="BK91" s="264">
        <v>4</v>
      </c>
      <c r="BL91" s="74">
        <v>0.5696</v>
      </c>
      <c r="BM91" s="74"/>
      <c r="BN91" s="74"/>
      <c r="BO91" s="74"/>
      <c r="BP91" s="74"/>
      <c r="BQ91" s="74"/>
      <c r="BR91" s="74"/>
      <c r="BS91" s="263">
        <f t="shared" si="122"/>
        <v>50</v>
      </c>
      <c r="BT91" s="74">
        <f t="shared" si="123"/>
        <v>7.12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4"/>
        <v>45.08</v>
      </c>
      <c r="CP91" s="74">
        <f t="shared" si="125"/>
        <v>14</v>
      </c>
      <c r="CQ91" s="300">
        <v>247.40625</v>
      </c>
      <c r="CR91" s="300"/>
      <c r="CS91" s="300"/>
      <c r="CT91" s="274"/>
      <c r="CU91" s="355">
        <v>18.556701030927837</v>
      </c>
      <c r="CV91" s="172"/>
      <c r="CW91" s="301">
        <v>63.814432989690722</v>
      </c>
      <c r="CX91" s="274"/>
      <c r="CY91" s="274"/>
      <c r="CZ91" s="274"/>
      <c r="DA91" s="278">
        <f t="shared" si="126"/>
        <v>329.77738402061857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45">
        <v>41.103092783505197</v>
      </c>
      <c r="DL91" s="345">
        <v>13.701030927835101</v>
      </c>
      <c r="DM91" s="373">
        <f t="shared" si="130"/>
        <v>41.103092783505197</v>
      </c>
      <c r="DN91" s="373">
        <f t="shared" si="130"/>
        <v>13.701030927835101</v>
      </c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71">
        <v>41.24</v>
      </c>
      <c r="EH91" s="375">
        <v>10.31</v>
      </c>
      <c r="EI91" s="87">
        <v>257.73</v>
      </c>
      <c r="EJ91" s="87">
        <v>64.432500000000005</v>
      </c>
      <c r="EK91" s="74">
        <v>113.4</v>
      </c>
      <c r="EL91" s="279">
        <v>28.35</v>
      </c>
      <c r="EM91" s="267"/>
      <c r="EN91" s="267"/>
      <c r="EO91" s="267"/>
      <c r="EP91" s="267"/>
      <c r="EQ91" s="74">
        <f t="shared" si="132"/>
        <v>412.37</v>
      </c>
      <c r="ER91" s="74">
        <f t="shared" si="133"/>
        <v>103.0925</v>
      </c>
      <c r="ES91" s="172"/>
      <c r="ET91" s="172"/>
      <c r="EU91" s="280"/>
      <c r="EV91" s="280"/>
      <c r="EW91" s="70">
        <f t="shared" si="134"/>
        <v>0</v>
      </c>
      <c r="EX91" s="70">
        <f t="shared" si="135"/>
        <v>0</v>
      </c>
      <c r="EY91" s="74"/>
      <c r="EZ91" s="74"/>
      <c r="FA91" s="353">
        <v>47</v>
      </c>
      <c r="FB91" s="268"/>
      <c r="FC91" s="106">
        <v>42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9"/>
      <c r="HO91" s="74">
        <f t="shared" si="140"/>
        <v>0</v>
      </c>
      <c r="HP91" s="74">
        <f t="shared" si="141"/>
        <v>0</v>
      </c>
      <c r="HQ91" s="298">
        <v>565</v>
      </c>
      <c r="HR91" s="67"/>
      <c r="HS91" s="298">
        <v>565</v>
      </c>
      <c r="HT91" s="74"/>
      <c r="HU91" s="74">
        <f t="shared" si="142"/>
        <v>565</v>
      </c>
      <c r="HV91" s="74">
        <f t="shared" si="143"/>
        <v>0</v>
      </c>
      <c r="HW91" s="74"/>
      <c r="HX91" s="74"/>
      <c r="HY91" s="303"/>
      <c r="HZ91" s="303"/>
      <c r="IA91" s="89"/>
      <c r="IB91" s="87"/>
      <c r="IC91" s="172">
        <v>6.8</v>
      </c>
      <c r="ID91" s="269">
        <v>1.7</v>
      </c>
      <c r="IE91" s="184"/>
      <c r="IF91" s="184"/>
      <c r="IG91" s="74">
        <f t="shared" si="144"/>
        <v>6.8</v>
      </c>
      <c r="IH91" s="74">
        <f t="shared" si="145"/>
        <v>1.7</v>
      </c>
      <c r="II91" s="74">
        <v>205</v>
      </c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2"/>
        <v>205</v>
      </c>
      <c r="IV91" s="74">
        <f t="shared" si="113"/>
        <v>0</v>
      </c>
      <c r="IW91" s="74"/>
      <c r="IX91" s="74"/>
      <c r="IY91" s="67"/>
      <c r="IZ91" s="67"/>
      <c r="JA91" s="67">
        <v>10.31</v>
      </c>
      <c r="JB91" s="67"/>
      <c r="JC91" s="67">
        <v>10.31</v>
      </c>
      <c r="JD91" s="67"/>
      <c r="JE91" s="347">
        <v>5.15</v>
      </c>
      <c r="JF91" s="347"/>
      <c r="JG91" s="74">
        <f t="shared" si="146"/>
        <v>25.770000000000003</v>
      </c>
      <c r="JH91" s="74">
        <f t="shared" si="147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8"/>
        <v>50.796300000000002</v>
      </c>
      <c r="JX91" s="74">
        <f t="shared" si="149"/>
        <v>10</v>
      </c>
      <c r="JY91" s="74"/>
      <c r="JZ91" s="74"/>
      <c r="KA91" s="67"/>
      <c r="KB91" s="67"/>
      <c r="KC91" s="74">
        <f t="shared" si="150"/>
        <v>0</v>
      </c>
      <c r="KD91" s="74">
        <f t="shared" si="151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2"/>
        <v>0</v>
      </c>
      <c r="KP91" s="70">
        <f t="shared" si="152"/>
        <v>0</v>
      </c>
      <c r="KQ91" s="263"/>
      <c r="KR91" s="70"/>
      <c r="KS91" s="70"/>
      <c r="KT91" s="70"/>
      <c r="KU91" s="114">
        <f t="shared" si="153"/>
        <v>0</v>
      </c>
      <c r="KV91" s="114">
        <f t="shared" si="154"/>
        <v>0</v>
      </c>
      <c r="KW91" s="70"/>
      <c r="KX91" s="70"/>
      <c r="KY91" s="70">
        <f t="shared" si="155"/>
        <v>0</v>
      </c>
      <c r="KZ91" s="70">
        <f t="shared" si="156"/>
        <v>0</v>
      </c>
      <c r="LA91" s="70"/>
      <c r="LB91" s="70"/>
      <c r="LC91" s="70"/>
      <c r="LD91" s="70"/>
      <c r="LE91" s="70">
        <f t="shared" si="157"/>
        <v>0</v>
      </c>
      <c r="LF91" s="70">
        <f t="shared" si="158"/>
        <v>0</v>
      </c>
      <c r="LG91" s="70"/>
      <c r="LH91" s="70"/>
      <c r="LI91" s="70">
        <f t="shared" si="159"/>
        <v>0</v>
      </c>
      <c r="LJ91" s="70">
        <f t="shared" si="160"/>
        <v>0</v>
      </c>
      <c r="LK91" s="67">
        <v>24.2</v>
      </c>
      <c r="LL91" s="269"/>
      <c r="LM91" s="75">
        <v>24.02</v>
      </c>
      <c r="LN91" s="368"/>
      <c r="LO91" s="75">
        <v>6.5750000000000002</v>
      </c>
      <c r="LP91" s="370"/>
      <c r="LQ91" s="130"/>
      <c r="LR91" s="271"/>
      <c r="LS91" s="271"/>
      <c r="LT91" s="271"/>
      <c r="LU91" s="70">
        <f t="shared" si="161"/>
        <v>54.795000000000002</v>
      </c>
      <c r="LV91" s="70">
        <f t="shared" si="162"/>
        <v>0</v>
      </c>
      <c r="LW91" s="130"/>
      <c r="LX91" s="70"/>
      <c r="LY91" s="70"/>
      <c r="LZ91" s="70"/>
      <c r="MA91" s="70">
        <f t="shared" si="163"/>
        <v>0</v>
      </c>
      <c r="MB91" s="70">
        <f t="shared" si="164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5"/>
        <v>0</v>
      </c>
      <c r="ML91" s="70">
        <f t="shared" si="166"/>
        <v>0</v>
      </c>
      <c r="MM91" s="371">
        <v>0</v>
      </c>
      <c r="MN91" s="371"/>
      <c r="MO91" s="371">
        <v>0</v>
      </c>
      <c r="MP91" s="371"/>
      <c r="MQ91" s="70">
        <f t="shared" si="167"/>
        <v>0</v>
      </c>
      <c r="MR91" s="70">
        <f t="shared" si="168"/>
        <v>0</v>
      </c>
      <c r="MS91" s="70"/>
      <c r="MT91" s="70"/>
      <c r="MU91" s="70">
        <f t="shared" si="169"/>
        <v>0</v>
      </c>
      <c r="MV91" s="70">
        <f t="shared" si="170"/>
        <v>0</v>
      </c>
      <c r="MW91" s="70"/>
      <c r="MX91" s="70"/>
      <c r="MY91" s="70">
        <f t="shared" si="171"/>
        <v>0</v>
      </c>
      <c r="MZ91" s="70">
        <f t="shared" si="172"/>
        <v>0</v>
      </c>
      <c r="NA91" s="305"/>
      <c r="NB91" s="344"/>
      <c r="NC91" s="70">
        <f t="shared" si="173"/>
        <v>0</v>
      </c>
      <c r="ND91" s="70">
        <f t="shared" si="174"/>
        <v>0</v>
      </c>
      <c r="NE91" s="172"/>
      <c r="NF91" s="172"/>
      <c r="NG91" s="172">
        <f t="shared" si="175"/>
        <v>0</v>
      </c>
      <c r="NH91" s="172">
        <f t="shared" si="176"/>
        <v>0</v>
      </c>
      <c r="NI91" s="172"/>
      <c r="NJ91" s="172"/>
      <c r="NK91" s="172">
        <f t="shared" si="177"/>
        <v>0</v>
      </c>
      <c r="NL91" s="172">
        <f t="shared" si="178"/>
        <v>0</v>
      </c>
      <c r="NM91" s="264"/>
      <c r="NN91" s="172"/>
      <c r="NO91" s="172">
        <f t="shared" si="179"/>
        <v>0</v>
      </c>
      <c r="NP91" s="172">
        <f t="shared" si="180"/>
        <v>0</v>
      </c>
      <c r="NQ91" s="303">
        <v>0</v>
      </c>
      <c r="NR91" s="303"/>
      <c r="NS91" s="270">
        <v>0</v>
      </c>
      <c r="NT91" s="270"/>
      <c r="NU91" s="270">
        <v>0</v>
      </c>
      <c r="NV91" s="270"/>
      <c r="NW91" s="270">
        <v>0</v>
      </c>
      <c r="NX91" s="270"/>
      <c r="NY91" s="270">
        <v>0</v>
      </c>
      <c r="NZ91" s="270"/>
      <c r="OA91" s="270">
        <v>0</v>
      </c>
      <c r="OB91" s="270"/>
      <c r="OC91" s="70">
        <f t="shared" si="181"/>
        <v>0</v>
      </c>
      <c r="OD91" s="70">
        <f t="shared" si="182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3"/>
        <v>0</v>
      </c>
      <c r="ON91" s="70">
        <f t="shared" si="184"/>
        <v>0</v>
      </c>
      <c r="OO91" s="372">
        <v>0</v>
      </c>
      <c r="OP91" s="270"/>
      <c r="OQ91" s="372">
        <v>0</v>
      </c>
      <c r="OR91" s="270"/>
      <c r="OS91" s="372">
        <v>0</v>
      </c>
      <c r="OT91" s="270"/>
      <c r="OU91" s="172">
        <f t="shared" si="185"/>
        <v>0</v>
      </c>
      <c r="OV91" s="172">
        <f t="shared" si="186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63"/>
      <c r="L92" s="263"/>
      <c r="M92" s="67"/>
      <c r="N92" s="67"/>
      <c r="O92" s="71"/>
      <c r="P92" s="67"/>
      <c r="Q92" s="114">
        <v>0</v>
      </c>
      <c r="R92" s="74">
        <v>0</v>
      </c>
      <c r="S92" s="263"/>
      <c r="T92" s="263"/>
      <c r="U92" s="74"/>
      <c r="V92" s="74"/>
      <c r="W92" s="74">
        <f t="shared" si="118"/>
        <v>0</v>
      </c>
      <c r="X92" s="74">
        <f t="shared" si="119"/>
        <v>0</v>
      </c>
      <c r="Y92" s="74"/>
      <c r="Z92" s="74"/>
      <c r="AA92" s="71"/>
      <c r="AB92" s="67"/>
      <c r="AC92" s="74">
        <f t="shared" si="120"/>
        <v>0</v>
      </c>
      <c r="AD92" s="74">
        <f t="shared" si="121"/>
        <v>0</v>
      </c>
      <c r="AE92" s="67"/>
      <c r="AF92" s="67"/>
      <c r="AG92" s="67"/>
      <c r="AH92" s="67"/>
      <c r="AI92" s="114"/>
      <c r="AJ92" s="114"/>
      <c r="AK92" s="349">
        <v>100</v>
      </c>
      <c r="AL92" s="350">
        <v>30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5"/>
        <v>100</v>
      </c>
      <c r="AV92" s="70">
        <f t="shared" si="106"/>
        <v>30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>
        <v>38</v>
      </c>
      <c r="BF92" s="74">
        <v>5.4112</v>
      </c>
      <c r="BG92" s="357">
        <v>8</v>
      </c>
      <c r="BH92" s="358">
        <v>1.1392</v>
      </c>
      <c r="BI92" s="357"/>
      <c r="BJ92" s="358"/>
      <c r="BK92" s="264">
        <v>4</v>
      </c>
      <c r="BL92" s="74">
        <v>0.5696</v>
      </c>
      <c r="BM92" s="74"/>
      <c r="BN92" s="74"/>
      <c r="BO92" s="74"/>
      <c r="BP92" s="74"/>
      <c r="BQ92" s="74"/>
      <c r="BR92" s="74"/>
      <c r="BS92" s="263">
        <f t="shared" si="122"/>
        <v>50</v>
      </c>
      <c r="BT92" s="74">
        <f t="shared" si="123"/>
        <v>7.12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4"/>
        <v>45.08</v>
      </c>
      <c r="CP92" s="74">
        <f t="shared" si="125"/>
        <v>14</v>
      </c>
      <c r="CQ92" s="300">
        <v>247.40625</v>
      </c>
      <c r="CR92" s="300"/>
      <c r="CS92" s="300"/>
      <c r="CT92" s="274"/>
      <c r="CU92" s="355">
        <v>18.556701030927837</v>
      </c>
      <c r="CV92" s="172"/>
      <c r="CW92" s="301">
        <v>63.814432989690722</v>
      </c>
      <c r="CX92" s="274"/>
      <c r="CY92" s="274"/>
      <c r="CZ92" s="274"/>
      <c r="DA92" s="278">
        <f t="shared" si="126"/>
        <v>329.77738402061857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45">
        <v>41.103092783505197</v>
      </c>
      <c r="DL92" s="345">
        <v>13.701030927835101</v>
      </c>
      <c r="DM92" s="373">
        <f t="shared" si="130"/>
        <v>41.103092783505197</v>
      </c>
      <c r="DN92" s="373">
        <f t="shared" si="130"/>
        <v>13.701030927835101</v>
      </c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71">
        <v>41.24</v>
      </c>
      <c r="EH92" s="375">
        <v>10.31</v>
      </c>
      <c r="EI92" s="87">
        <v>257.73</v>
      </c>
      <c r="EJ92" s="87">
        <v>64.432500000000005</v>
      </c>
      <c r="EK92" s="74">
        <v>113.4</v>
      </c>
      <c r="EL92" s="279">
        <v>28.35</v>
      </c>
      <c r="EM92" s="267"/>
      <c r="EN92" s="267"/>
      <c r="EO92" s="267"/>
      <c r="EP92" s="267"/>
      <c r="EQ92" s="74">
        <f t="shared" si="132"/>
        <v>412.37</v>
      </c>
      <c r="ER92" s="74">
        <f t="shared" si="133"/>
        <v>103.0925</v>
      </c>
      <c r="ES92" s="172"/>
      <c r="ET92" s="172"/>
      <c r="EU92" s="280"/>
      <c r="EV92" s="280"/>
      <c r="EW92" s="70">
        <f t="shared" si="134"/>
        <v>0</v>
      </c>
      <c r="EX92" s="70">
        <f t="shared" si="135"/>
        <v>0</v>
      </c>
      <c r="EY92" s="74"/>
      <c r="EZ92" s="74"/>
      <c r="FA92" s="353">
        <v>47</v>
      </c>
      <c r="FB92" s="268"/>
      <c r="FC92" s="106">
        <v>42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9"/>
      <c r="HO92" s="74">
        <f t="shared" si="140"/>
        <v>0</v>
      </c>
      <c r="HP92" s="74">
        <f t="shared" si="141"/>
        <v>0</v>
      </c>
      <c r="HQ92" s="298">
        <v>565</v>
      </c>
      <c r="HR92" s="67"/>
      <c r="HS92" s="298">
        <v>565</v>
      </c>
      <c r="HT92" s="74"/>
      <c r="HU92" s="74">
        <f t="shared" si="142"/>
        <v>565</v>
      </c>
      <c r="HV92" s="74">
        <f t="shared" si="143"/>
        <v>0</v>
      </c>
      <c r="HW92" s="74"/>
      <c r="HX92" s="74"/>
      <c r="HY92" s="303"/>
      <c r="HZ92" s="303"/>
      <c r="IA92" s="89"/>
      <c r="IB92" s="87"/>
      <c r="IC92" s="172">
        <v>6.8</v>
      </c>
      <c r="ID92" s="269">
        <v>1.7</v>
      </c>
      <c r="IE92" s="184"/>
      <c r="IF92" s="184"/>
      <c r="IG92" s="74">
        <f t="shared" si="144"/>
        <v>6.8</v>
      </c>
      <c r="IH92" s="74">
        <f t="shared" si="145"/>
        <v>1.7</v>
      </c>
      <c r="II92" s="74">
        <v>205</v>
      </c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2"/>
        <v>205</v>
      </c>
      <c r="IV92" s="74">
        <f t="shared" si="113"/>
        <v>0</v>
      </c>
      <c r="IW92" s="74"/>
      <c r="IX92" s="74"/>
      <c r="IY92" s="67"/>
      <c r="IZ92" s="67"/>
      <c r="JA92" s="67">
        <v>10.31</v>
      </c>
      <c r="JB92" s="67"/>
      <c r="JC92" s="67">
        <v>10.31</v>
      </c>
      <c r="JD92" s="67"/>
      <c r="JE92" s="347">
        <v>5.15</v>
      </c>
      <c r="JF92" s="347"/>
      <c r="JG92" s="74">
        <f t="shared" si="146"/>
        <v>25.770000000000003</v>
      </c>
      <c r="JH92" s="74">
        <f t="shared" si="147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8"/>
        <v>50.796300000000002</v>
      </c>
      <c r="JX92" s="74">
        <f t="shared" si="149"/>
        <v>10</v>
      </c>
      <c r="JY92" s="74"/>
      <c r="JZ92" s="74"/>
      <c r="KA92" s="67"/>
      <c r="KB92" s="67"/>
      <c r="KC92" s="74">
        <f t="shared" si="150"/>
        <v>0</v>
      </c>
      <c r="KD92" s="74">
        <f t="shared" si="151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2"/>
        <v>0</v>
      </c>
      <c r="KP92" s="70">
        <f t="shared" si="152"/>
        <v>0</v>
      </c>
      <c r="KQ92" s="263"/>
      <c r="KR92" s="70"/>
      <c r="KS92" s="70"/>
      <c r="KT92" s="70"/>
      <c r="KU92" s="114">
        <f t="shared" si="153"/>
        <v>0</v>
      </c>
      <c r="KV92" s="114">
        <f t="shared" si="154"/>
        <v>0</v>
      </c>
      <c r="KW92" s="70"/>
      <c r="KX92" s="70"/>
      <c r="KY92" s="70">
        <f t="shared" si="155"/>
        <v>0</v>
      </c>
      <c r="KZ92" s="70">
        <f t="shared" si="156"/>
        <v>0</v>
      </c>
      <c r="LA92" s="70"/>
      <c r="LB92" s="70"/>
      <c r="LC92" s="70"/>
      <c r="LD92" s="70"/>
      <c r="LE92" s="70">
        <f t="shared" si="157"/>
        <v>0</v>
      </c>
      <c r="LF92" s="70">
        <f t="shared" si="158"/>
        <v>0</v>
      </c>
      <c r="LG92" s="70"/>
      <c r="LH92" s="70"/>
      <c r="LI92" s="70">
        <f t="shared" si="159"/>
        <v>0</v>
      </c>
      <c r="LJ92" s="70">
        <f t="shared" si="160"/>
        <v>0</v>
      </c>
      <c r="LK92" s="67">
        <v>24.2</v>
      </c>
      <c r="LL92" s="269"/>
      <c r="LM92" s="75">
        <v>24.02</v>
      </c>
      <c r="LN92" s="368"/>
      <c r="LO92" s="75">
        <v>6.5750000000000002</v>
      </c>
      <c r="LP92" s="370"/>
      <c r="LQ92" s="130"/>
      <c r="LR92" s="271"/>
      <c r="LS92" s="271"/>
      <c r="LT92" s="271"/>
      <c r="LU92" s="70">
        <f t="shared" si="161"/>
        <v>54.795000000000002</v>
      </c>
      <c r="LV92" s="70">
        <f t="shared" si="162"/>
        <v>0</v>
      </c>
      <c r="LW92" s="130"/>
      <c r="LX92" s="70"/>
      <c r="LY92" s="70"/>
      <c r="LZ92" s="70"/>
      <c r="MA92" s="70">
        <f t="shared" si="163"/>
        <v>0</v>
      </c>
      <c r="MB92" s="70">
        <f t="shared" si="164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5"/>
        <v>0</v>
      </c>
      <c r="ML92" s="70">
        <f t="shared" si="166"/>
        <v>0</v>
      </c>
      <c r="MM92" s="371">
        <v>0</v>
      </c>
      <c r="MN92" s="371"/>
      <c r="MO92" s="371">
        <v>0</v>
      </c>
      <c r="MP92" s="371"/>
      <c r="MQ92" s="70">
        <f t="shared" si="167"/>
        <v>0</v>
      </c>
      <c r="MR92" s="70">
        <f t="shared" si="168"/>
        <v>0</v>
      </c>
      <c r="MS92" s="70"/>
      <c r="MT92" s="70"/>
      <c r="MU92" s="70">
        <f t="shared" si="169"/>
        <v>0</v>
      </c>
      <c r="MV92" s="70">
        <f t="shared" si="170"/>
        <v>0</v>
      </c>
      <c r="MW92" s="70"/>
      <c r="MX92" s="70"/>
      <c r="MY92" s="70">
        <f t="shared" si="171"/>
        <v>0</v>
      </c>
      <c r="MZ92" s="70">
        <f t="shared" si="172"/>
        <v>0</v>
      </c>
      <c r="NA92" s="305"/>
      <c r="NB92" s="344"/>
      <c r="NC92" s="70">
        <f t="shared" si="173"/>
        <v>0</v>
      </c>
      <c r="ND92" s="70">
        <f t="shared" si="174"/>
        <v>0</v>
      </c>
      <c r="NE92" s="172"/>
      <c r="NF92" s="172"/>
      <c r="NG92" s="172">
        <f t="shared" si="175"/>
        <v>0</v>
      </c>
      <c r="NH92" s="172">
        <f t="shared" si="176"/>
        <v>0</v>
      </c>
      <c r="NI92" s="172"/>
      <c r="NJ92" s="172"/>
      <c r="NK92" s="172">
        <f t="shared" si="177"/>
        <v>0</v>
      </c>
      <c r="NL92" s="172">
        <f t="shared" si="178"/>
        <v>0</v>
      </c>
      <c r="NM92" s="264"/>
      <c r="NN92" s="172"/>
      <c r="NO92" s="172">
        <f t="shared" si="179"/>
        <v>0</v>
      </c>
      <c r="NP92" s="172">
        <f t="shared" si="180"/>
        <v>0</v>
      </c>
      <c r="NQ92" s="303">
        <v>0</v>
      </c>
      <c r="NR92" s="303"/>
      <c r="NS92" s="270">
        <v>0</v>
      </c>
      <c r="NT92" s="270"/>
      <c r="NU92" s="270">
        <v>0</v>
      </c>
      <c r="NV92" s="270"/>
      <c r="NW92" s="270">
        <v>0</v>
      </c>
      <c r="NX92" s="270"/>
      <c r="NY92" s="270">
        <v>0</v>
      </c>
      <c r="NZ92" s="270"/>
      <c r="OA92" s="270">
        <v>0</v>
      </c>
      <c r="OB92" s="270"/>
      <c r="OC92" s="70">
        <f t="shared" si="181"/>
        <v>0</v>
      </c>
      <c r="OD92" s="70">
        <f t="shared" si="182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3"/>
        <v>0</v>
      </c>
      <c r="ON92" s="70">
        <f t="shared" si="184"/>
        <v>0</v>
      </c>
      <c r="OO92" s="372">
        <v>0</v>
      </c>
      <c r="OP92" s="270"/>
      <c r="OQ92" s="372">
        <v>0</v>
      </c>
      <c r="OR92" s="270"/>
      <c r="OS92" s="372">
        <v>0</v>
      </c>
      <c r="OT92" s="270"/>
      <c r="OU92" s="172">
        <f t="shared" si="185"/>
        <v>0</v>
      </c>
      <c r="OV92" s="172">
        <f t="shared" si="186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63"/>
      <c r="L93" s="263"/>
      <c r="M93" s="67"/>
      <c r="N93" s="67"/>
      <c r="O93" s="71"/>
      <c r="P93" s="67"/>
      <c r="Q93" s="114">
        <v>0</v>
      </c>
      <c r="R93" s="74">
        <v>0</v>
      </c>
      <c r="S93" s="263"/>
      <c r="T93" s="263"/>
      <c r="U93" s="74"/>
      <c r="V93" s="74"/>
      <c r="W93" s="74">
        <f t="shared" si="118"/>
        <v>0</v>
      </c>
      <c r="X93" s="74">
        <f t="shared" si="119"/>
        <v>0</v>
      </c>
      <c r="Y93" s="74"/>
      <c r="Z93" s="74"/>
      <c r="AA93" s="71"/>
      <c r="AB93" s="67"/>
      <c r="AC93" s="74">
        <f t="shared" si="120"/>
        <v>0</v>
      </c>
      <c r="AD93" s="74">
        <f t="shared" si="121"/>
        <v>0</v>
      </c>
      <c r="AE93" s="67"/>
      <c r="AF93" s="67"/>
      <c r="AG93" s="67"/>
      <c r="AH93" s="67"/>
      <c r="AI93" s="114"/>
      <c r="AJ93" s="114"/>
      <c r="AK93" s="349">
        <v>100</v>
      </c>
      <c r="AL93" s="350">
        <v>30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5"/>
        <v>100</v>
      </c>
      <c r="AV93" s="70">
        <f t="shared" si="106"/>
        <v>30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>
        <v>38</v>
      </c>
      <c r="BF93" s="74">
        <v>5.4112</v>
      </c>
      <c r="BG93" s="357">
        <v>8</v>
      </c>
      <c r="BH93" s="358">
        <v>1.1392</v>
      </c>
      <c r="BI93" s="357"/>
      <c r="BJ93" s="358"/>
      <c r="BK93" s="264">
        <v>4</v>
      </c>
      <c r="BL93" s="74">
        <v>0.5696</v>
      </c>
      <c r="BM93" s="74"/>
      <c r="BN93" s="74"/>
      <c r="BO93" s="74"/>
      <c r="BP93" s="74"/>
      <c r="BQ93" s="74"/>
      <c r="BR93" s="74"/>
      <c r="BS93" s="263">
        <f t="shared" si="122"/>
        <v>50</v>
      </c>
      <c r="BT93" s="74">
        <f t="shared" si="123"/>
        <v>7.12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4"/>
        <v>45.08</v>
      </c>
      <c r="CP93" s="74">
        <f t="shared" si="125"/>
        <v>14</v>
      </c>
      <c r="CQ93" s="300">
        <v>247.40625</v>
      </c>
      <c r="CR93" s="300"/>
      <c r="CS93" s="300"/>
      <c r="CT93" s="274"/>
      <c r="CU93" s="355">
        <v>18.556701030927837</v>
      </c>
      <c r="CV93" s="172"/>
      <c r="CW93" s="301">
        <v>63.814432989690722</v>
      </c>
      <c r="CX93" s="274"/>
      <c r="CY93" s="274"/>
      <c r="CZ93" s="274"/>
      <c r="DA93" s="278">
        <f t="shared" si="126"/>
        <v>329.77738402061857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45">
        <v>41.103092783505197</v>
      </c>
      <c r="DL93" s="345">
        <v>13.701030927835101</v>
      </c>
      <c r="DM93" s="373">
        <f t="shared" si="130"/>
        <v>41.103092783505197</v>
      </c>
      <c r="DN93" s="373">
        <f t="shared" si="130"/>
        <v>13.701030927835101</v>
      </c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71">
        <v>41.24</v>
      </c>
      <c r="EH93" s="375">
        <v>10.31</v>
      </c>
      <c r="EI93" s="87">
        <v>257.73</v>
      </c>
      <c r="EJ93" s="87">
        <v>64.432500000000005</v>
      </c>
      <c r="EK93" s="74">
        <v>113.4</v>
      </c>
      <c r="EL93" s="279">
        <v>28.35</v>
      </c>
      <c r="EM93" s="267"/>
      <c r="EN93" s="267"/>
      <c r="EO93" s="267"/>
      <c r="EP93" s="267"/>
      <c r="EQ93" s="74">
        <f t="shared" si="132"/>
        <v>412.37</v>
      </c>
      <c r="ER93" s="74">
        <f t="shared" si="133"/>
        <v>103.0925</v>
      </c>
      <c r="ES93" s="172"/>
      <c r="ET93" s="172"/>
      <c r="EU93" s="280"/>
      <c r="EV93" s="280"/>
      <c r="EW93" s="70">
        <f t="shared" si="134"/>
        <v>0</v>
      </c>
      <c r="EX93" s="70">
        <f t="shared" si="135"/>
        <v>0</v>
      </c>
      <c r="EY93" s="74"/>
      <c r="EZ93" s="74"/>
      <c r="FA93" s="353">
        <v>47</v>
      </c>
      <c r="FB93" s="268"/>
      <c r="FC93" s="106">
        <v>42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9"/>
      <c r="HO93" s="74">
        <f t="shared" si="140"/>
        <v>0</v>
      </c>
      <c r="HP93" s="74">
        <f t="shared" si="141"/>
        <v>0</v>
      </c>
      <c r="HQ93" s="298">
        <v>565</v>
      </c>
      <c r="HR93" s="67"/>
      <c r="HS93" s="298">
        <v>565</v>
      </c>
      <c r="HT93" s="74"/>
      <c r="HU93" s="74">
        <f t="shared" si="142"/>
        <v>565</v>
      </c>
      <c r="HV93" s="74">
        <f t="shared" si="143"/>
        <v>0</v>
      </c>
      <c r="HW93" s="74"/>
      <c r="HX93" s="74"/>
      <c r="HY93" s="303"/>
      <c r="HZ93" s="303"/>
      <c r="IA93" s="89"/>
      <c r="IB93" s="87"/>
      <c r="IC93" s="172">
        <v>6.8</v>
      </c>
      <c r="ID93" s="269">
        <v>1.7</v>
      </c>
      <c r="IE93" s="184"/>
      <c r="IF93" s="184"/>
      <c r="IG93" s="74">
        <f t="shared" si="144"/>
        <v>6.8</v>
      </c>
      <c r="IH93" s="74">
        <f t="shared" si="145"/>
        <v>1.7</v>
      </c>
      <c r="II93" s="74">
        <v>205</v>
      </c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2"/>
        <v>205</v>
      </c>
      <c r="IV93" s="74">
        <f t="shared" si="113"/>
        <v>0</v>
      </c>
      <c r="IW93" s="74"/>
      <c r="IX93" s="74"/>
      <c r="IY93" s="67"/>
      <c r="IZ93" s="67"/>
      <c r="JA93" s="67">
        <v>10.31</v>
      </c>
      <c r="JB93" s="67"/>
      <c r="JC93" s="67">
        <v>10.31</v>
      </c>
      <c r="JD93" s="67"/>
      <c r="JE93" s="347">
        <v>5.15</v>
      </c>
      <c r="JF93" s="347"/>
      <c r="JG93" s="74">
        <f t="shared" si="146"/>
        <v>25.770000000000003</v>
      </c>
      <c r="JH93" s="74">
        <f t="shared" si="147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8"/>
        <v>50.796300000000002</v>
      </c>
      <c r="JX93" s="74">
        <f t="shared" si="149"/>
        <v>10</v>
      </c>
      <c r="JY93" s="74"/>
      <c r="JZ93" s="74"/>
      <c r="KA93" s="67"/>
      <c r="KB93" s="67"/>
      <c r="KC93" s="74">
        <f t="shared" si="150"/>
        <v>0</v>
      </c>
      <c r="KD93" s="74">
        <f t="shared" si="151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2"/>
        <v>0</v>
      </c>
      <c r="KP93" s="70">
        <f t="shared" si="152"/>
        <v>0</v>
      </c>
      <c r="KQ93" s="263"/>
      <c r="KR93" s="70"/>
      <c r="KS93" s="70"/>
      <c r="KT93" s="70"/>
      <c r="KU93" s="114">
        <f t="shared" si="153"/>
        <v>0</v>
      </c>
      <c r="KV93" s="114">
        <f t="shared" si="154"/>
        <v>0</v>
      </c>
      <c r="KW93" s="70"/>
      <c r="KX93" s="70"/>
      <c r="KY93" s="70">
        <f t="shared" si="155"/>
        <v>0</v>
      </c>
      <c r="KZ93" s="70">
        <f t="shared" si="156"/>
        <v>0</v>
      </c>
      <c r="LA93" s="70"/>
      <c r="LB93" s="70"/>
      <c r="LC93" s="70"/>
      <c r="LD93" s="70"/>
      <c r="LE93" s="70">
        <f t="shared" si="157"/>
        <v>0</v>
      </c>
      <c r="LF93" s="70">
        <f t="shared" si="158"/>
        <v>0</v>
      </c>
      <c r="LG93" s="70"/>
      <c r="LH93" s="70"/>
      <c r="LI93" s="70">
        <f t="shared" si="159"/>
        <v>0</v>
      </c>
      <c r="LJ93" s="70">
        <f t="shared" si="160"/>
        <v>0</v>
      </c>
      <c r="LK93" s="67">
        <v>24.2</v>
      </c>
      <c r="LL93" s="269"/>
      <c r="LM93" s="75">
        <v>24.02</v>
      </c>
      <c r="LN93" s="368"/>
      <c r="LO93" s="75">
        <v>6.5750000000000002</v>
      </c>
      <c r="LP93" s="370"/>
      <c r="LQ93" s="130"/>
      <c r="LR93" s="271"/>
      <c r="LS93" s="271"/>
      <c r="LT93" s="271"/>
      <c r="LU93" s="70">
        <f t="shared" si="161"/>
        <v>54.795000000000002</v>
      </c>
      <c r="LV93" s="70">
        <f t="shared" si="162"/>
        <v>0</v>
      </c>
      <c r="LW93" s="130"/>
      <c r="LX93" s="70"/>
      <c r="LY93" s="70"/>
      <c r="LZ93" s="70"/>
      <c r="MA93" s="70">
        <f t="shared" si="163"/>
        <v>0</v>
      </c>
      <c r="MB93" s="70">
        <f t="shared" si="164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5"/>
        <v>0</v>
      </c>
      <c r="ML93" s="70">
        <f t="shared" si="166"/>
        <v>0</v>
      </c>
      <c r="MM93" s="371">
        <v>0</v>
      </c>
      <c r="MN93" s="371"/>
      <c r="MO93" s="371">
        <v>0</v>
      </c>
      <c r="MP93" s="371"/>
      <c r="MQ93" s="70">
        <f t="shared" si="167"/>
        <v>0</v>
      </c>
      <c r="MR93" s="70">
        <f t="shared" si="168"/>
        <v>0</v>
      </c>
      <c r="MS93" s="70"/>
      <c r="MT93" s="70"/>
      <c r="MU93" s="70">
        <f t="shared" si="169"/>
        <v>0</v>
      </c>
      <c r="MV93" s="70">
        <f t="shared" si="170"/>
        <v>0</v>
      </c>
      <c r="MW93" s="70"/>
      <c r="MX93" s="70"/>
      <c r="MY93" s="70">
        <f t="shared" si="171"/>
        <v>0</v>
      </c>
      <c r="MZ93" s="70">
        <f t="shared" si="172"/>
        <v>0</v>
      </c>
      <c r="NA93" s="305"/>
      <c r="NB93" s="344"/>
      <c r="NC93" s="70">
        <f t="shared" si="173"/>
        <v>0</v>
      </c>
      <c r="ND93" s="70">
        <f t="shared" si="174"/>
        <v>0</v>
      </c>
      <c r="NE93" s="172"/>
      <c r="NF93" s="172"/>
      <c r="NG93" s="172">
        <f t="shared" si="175"/>
        <v>0</v>
      </c>
      <c r="NH93" s="172">
        <f t="shared" si="176"/>
        <v>0</v>
      </c>
      <c r="NI93" s="172"/>
      <c r="NJ93" s="172"/>
      <c r="NK93" s="172">
        <f t="shared" si="177"/>
        <v>0</v>
      </c>
      <c r="NL93" s="172">
        <f t="shared" si="178"/>
        <v>0</v>
      </c>
      <c r="NM93" s="264"/>
      <c r="NN93" s="172"/>
      <c r="NO93" s="172">
        <f t="shared" si="179"/>
        <v>0</v>
      </c>
      <c r="NP93" s="172">
        <f t="shared" si="180"/>
        <v>0</v>
      </c>
      <c r="NQ93" s="303">
        <v>0</v>
      </c>
      <c r="NR93" s="303"/>
      <c r="NS93" s="270">
        <v>0</v>
      </c>
      <c r="NT93" s="270"/>
      <c r="NU93" s="270">
        <v>0</v>
      </c>
      <c r="NV93" s="270"/>
      <c r="NW93" s="270">
        <v>0</v>
      </c>
      <c r="NX93" s="270"/>
      <c r="NY93" s="270">
        <v>0</v>
      </c>
      <c r="NZ93" s="270"/>
      <c r="OA93" s="270">
        <v>0</v>
      </c>
      <c r="OB93" s="270"/>
      <c r="OC93" s="70">
        <f t="shared" si="181"/>
        <v>0</v>
      </c>
      <c r="OD93" s="70">
        <f t="shared" si="182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3"/>
        <v>0</v>
      </c>
      <c r="ON93" s="70">
        <f t="shared" si="184"/>
        <v>0</v>
      </c>
      <c r="OO93" s="372">
        <v>0</v>
      </c>
      <c r="OP93" s="270"/>
      <c r="OQ93" s="372">
        <v>0</v>
      </c>
      <c r="OR93" s="270"/>
      <c r="OS93" s="372">
        <v>0</v>
      </c>
      <c r="OT93" s="270"/>
      <c r="OU93" s="172">
        <f t="shared" si="185"/>
        <v>0</v>
      </c>
      <c r="OV93" s="172">
        <f t="shared" si="186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63"/>
      <c r="L94" s="263"/>
      <c r="M94" s="67"/>
      <c r="N94" s="67"/>
      <c r="O94" s="71"/>
      <c r="P94" s="67"/>
      <c r="Q94" s="114">
        <v>0</v>
      </c>
      <c r="R94" s="74">
        <v>0</v>
      </c>
      <c r="S94" s="263"/>
      <c r="T94" s="263"/>
      <c r="U94" s="74"/>
      <c r="V94" s="74"/>
      <c r="W94" s="74">
        <f t="shared" si="118"/>
        <v>0</v>
      </c>
      <c r="X94" s="74">
        <f t="shared" si="119"/>
        <v>0</v>
      </c>
      <c r="Y94" s="74"/>
      <c r="Z94" s="74"/>
      <c r="AA94" s="71"/>
      <c r="AB94" s="67"/>
      <c r="AC94" s="74">
        <f t="shared" si="120"/>
        <v>0</v>
      </c>
      <c r="AD94" s="74">
        <f t="shared" si="121"/>
        <v>0</v>
      </c>
      <c r="AE94" s="67"/>
      <c r="AF94" s="67"/>
      <c r="AG94" s="67"/>
      <c r="AH94" s="67"/>
      <c r="AI94" s="114"/>
      <c r="AJ94" s="114"/>
      <c r="AK94" s="349">
        <v>100</v>
      </c>
      <c r="AL94" s="350">
        <v>30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5"/>
        <v>100</v>
      </c>
      <c r="AV94" s="70">
        <f t="shared" si="106"/>
        <v>30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>
        <v>38</v>
      </c>
      <c r="BF94" s="74">
        <v>5.4112</v>
      </c>
      <c r="BG94" s="357">
        <v>8</v>
      </c>
      <c r="BH94" s="358">
        <v>1.1392</v>
      </c>
      <c r="BI94" s="357"/>
      <c r="BJ94" s="358"/>
      <c r="BK94" s="264">
        <v>4</v>
      </c>
      <c r="BL94" s="74">
        <v>0.5696</v>
      </c>
      <c r="BM94" s="74"/>
      <c r="BN94" s="74"/>
      <c r="BO94" s="74"/>
      <c r="BP94" s="74"/>
      <c r="BQ94" s="74"/>
      <c r="BR94" s="74"/>
      <c r="BS94" s="263">
        <f t="shared" si="122"/>
        <v>50</v>
      </c>
      <c r="BT94" s="74">
        <f t="shared" si="123"/>
        <v>7.12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4"/>
        <v>45.08</v>
      </c>
      <c r="CP94" s="74">
        <f t="shared" si="125"/>
        <v>14</v>
      </c>
      <c r="CQ94" s="300">
        <v>247.40625</v>
      </c>
      <c r="CR94" s="300"/>
      <c r="CS94" s="300"/>
      <c r="CT94" s="274"/>
      <c r="CU94" s="355">
        <v>18.556701030927837</v>
      </c>
      <c r="CV94" s="172"/>
      <c r="CW94" s="301">
        <v>63.814432989690722</v>
      </c>
      <c r="CX94" s="274"/>
      <c r="CY94" s="274"/>
      <c r="CZ94" s="274"/>
      <c r="DA94" s="278">
        <f t="shared" si="126"/>
        <v>329.77738402061857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45">
        <v>41.103092783505197</v>
      </c>
      <c r="DL94" s="345">
        <v>13.701030927835101</v>
      </c>
      <c r="DM94" s="373">
        <f t="shared" si="130"/>
        <v>41.103092783505197</v>
      </c>
      <c r="DN94" s="373">
        <f t="shared" si="130"/>
        <v>13.701030927835101</v>
      </c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71">
        <v>41.24</v>
      </c>
      <c r="EH94" s="375">
        <v>10.31</v>
      </c>
      <c r="EI94" s="87">
        <v>257.73</v>
      </c>
      <c r="EJ94" s="87">
        <v>64.432500000000005</v>
      </c>
      <c r="EK94" s="74">
        <v>113.4</v>
      </c>
      <c r="EL94" s="279">
        <v>28.35</v>
      </c>
      <c r="EM94" s="267"/>
      <c r="EN94" s="267"/>
      <c r="EO94" s="267"/>
      <c r="EP94" s="267"/>
      <c r="EQ94" s="74">
        <f t="shared" si="132"/>
        <v>412.37</v>
      </c>
      <c r="ER94" s="74">
        <f t="shared" si="133"/>
        <v>103.0925</v>
      </c>
      <c r="ES94" s="172"/>
      <c r="ET94" s="172"/>
      <c r="EU94" s="280"/>
      <c r="EV94" s="280"/>
      <c r="EW94" s="70">
        <f t="shared" si="134"/>
        <v>0</v>
      </c>
      <c r="EX94" s="70">
        <f t="shared" si="135"/>
        <v>0</v>
      </c>
      <c r="EY94" s="74"/>
      <c r="EZ94" s="74"/>
      <c r="FA94" s="353">
        <v>47</v>
      </c>
      <c r="FB94" s="268"/>
      <c r="FC94" s="106">
        <v>42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9"/>
      <c r="HO94" s="74">
        <f t="shared" si="140"/>
        <v>0</v>
      </c>
      <c r="HP94" s="74">
        <f t="shared" si="141"/>
        <v>0</v>
      </c>
      <c r="HQ94" s="298">
        <v>565</v>
      </c>
      <c r="HR94" s="67"/>
      <c r="HS94" s="298">
        <v>565</v>
      </c>
      <c r="HT94" s="74"/>
      <c r="HU94" s="74">
        <f t="shared" si="142"/>
        <v>565</v>
      </c>
      <c r="HV94" s="74">
        <f t="shared" si="143"/>
        <v>0</v>
      </c>
      <c r="HW94" s="74"/>
      <c r="HX94" s="74"/>
      <c r="HY94" s="303"/>
      <c r="HZ94" s="303"/>
      <c r="IA94" s="89"/>
      <c r="IB94" s="87"/>
      <c r="IC94" s="172">
        <v>6.8</v>
      </c>
      <c r="ID94" s="269">
        <v>1.7</v>
      </c>
      <c r="IE94" s="184"/>
      <c r="IF94" s="184"/>
      <c r="IG94" s="74">
        <f t="shared" si="144"/>
        <v>6.8</v>
      </c>
      <c r="IH94" s="74">
        <f t="shared" si="145"/>
        <v>1.7</v>
      </c>
      <c r="II94" s="74">
        <v>205</v>
      </c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2"/>
        <v>205</v>
      </c>
      <c r="IV94" s="74">
        <f t="shared" si="113"/>
        <v>0</v>
      </c>
      <c r="IW94" s="74"/>
      <c r="IX94" s="74"/>
      <c r="IY94" s="67"/>
      <c r="IZ94" s="67"/>
      <c r="JA94" s="67">
        <v>10.31</v>
      </c>
      <c r="JB94" s="67"/>
      <c r="JC94" s="67">
        <v>10.31</v>
      </c>
      <c r="JD94" s="67"/>
      <c r="JE94" s="347">
        <v>5.15</v>
      </c>
      <c r="JF94" s="347"/>
      <c r="JG94" s="74">
        <f t="shared" si="146"/>
        <v>25.770000000000003</v>
      </c>
      <c r="JH94" s="74">
        <f t="shared" si="147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8"/>
        <v>50.796300000000002</v>
      </c>
      <c r="JX94" s="74">
        <f t="shared" si="149"/>
        <v>10</v>
      </c>
      <c r="JY94" s="74"/>
      <c r="JZ94" s="74"/>
      <c r="KA94" s="67"/>
      <c r="KB94" s="67"/>
      <c r="KC94" s="74">
        <f t="shared" si="150"/>
        <v>0</v>
      </c>
      <c r="KD94" s="74">
        <f t="shared" si="151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2"/>
        <v>0</v>
      </c>
      <c r="KP94" s="70">
        <f t="shared" si="152"/>
        <v>0</v>
      </c>
      <c r="KQ94" s="263"/>
      <c r="KR94" s="70"/>
      <c r="KS94" s="70"/>
      <c r="KT94" s="70"/>
      <c r="KU94" s="114">
        <f t="shared" si="153"/>
        <v>0</v>
      </c>
      <c r="KV94" s="114">
        <f t="shared" si="154"/>
        <v>0</v>
      </c>
      <c r="KW94" s="70"/>
      <c r="KX94" s="70"/>
      <c r="KY94" s="70">
        <f t="shared" si="155"/>
        <v>0</v>
      </c>
      <c r="KZ94" s="70">
        <f t="shared" si="156"/>
        <v>0</v>
      </c>
      <c r="LA94" s="70"/>
      <c r="LB94" s="70"/>
      <c r="LC94" s="70"/>
      <c r="LD94" s="70"/>
      <c r="LE94" s="70">
        <f t="shared" si="157"/>
        <v>0</v>
      </c>
      <c r="LF94" s="70">
        <f t="shared" si="158"/>
        <v>0</v>
      </c>
      <c r="LG94" s="70"/>
      <c r="LH94" s="70"/>
      <c r="LI94" s="70">
        <f t="shared" si="159"/>
        <v>0</v>
      </c>
      <c r="LJ94" s="70">
        <f t="shared" si="160"/>
        <v>0</v>
      </c>
      <c r="LK94" s="67">
        <v>24.2</v>
      </c>
      <c r="LL94" s="269"/>
      <c r="LM94" s="75">
        <v>24.02</v>
      </c>
      <c r="LN94" s="368"/>
      <c r="LO94" s="75">
        <v>6.5750000000000002</v>
      </c>
      <c r="LP94" s="370"/>
      <c r="LQ94" s="130"/>
      <c r="LR94" s="271"/>
      <c r="LS94" s="271"/>
      <c r="LT94" s="271"/>
      <c r="LU94" s="70">
        <f t="shared" si="161"/>
        <v>54.795000000000002</v>
      </c>
      <c r="LV94" s="70">
        <f t="shared" si="162"/>
        <v>0</v>
      </c>
      <c r="LW94" s="130"/>
      <c r="LX94" s="70"/>
      <c r="LY94" s="70"/>
      <c r="LZ94" s="70"/>
      <c r="MA94" s="70">
        <f t="shared" si="163"/>
        <v>0</v>
      </c>
      <c r="MB94" s="70">
        <f t="shared" si="164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5"/>
        <v>0</v>
      </c>
      <c r="ML94" s="70">
        <f t="shared" si="166"/>
        <v>0</v>
      </c>
      <c r="MM94" s="371">
        <v>0</v>
      </c>
      <c r="MN94" s="371"/>
      <c r="MO94" s="371">
        <v>0</v>
      </c>
      <c r="MP94" s="371"/>
      <c r="MQ94" s="70">
        <f t="shared" si="167"/>
        <v>0</v>
      </c>
      <c r="MR94" s="70">
        <f t="shared" si="168"/>
        <v>0</v>
      </c>
      <c r="MS94" s="70"/>
      <c r="MT94" s="70"/>
      <c r="MU94" s="70">
        <f t="shared" si="169"/>
        <v>0</v>
      </c>
      <c r="MV94" s="70">
        <f t="shared" si="170"/>
        <v>0</v>
      </c>
      <c r="MW94" s="70"/>
      <c r="MX94" s="70"/>
      <c r="MY94" s="70">
        <f t="shared" si="171"/>
        <v>0</v>
      </c>
      <c r="MZ94" s="70">
        <f t="shared" si="172"/>
        <v>0</v>
      </c>
      <c r="NA94" s="305"/>
      <c r="NB94" s="344"/>
      <c r="NC94" s="70">
        <f t="shared" si="173"/>
        <v>0</v>
      </c>
      <c r="ND94" s="70">
        <f t="shared" si="174"/>
        <v>0</v>
      </c>
      <c r="NE94" s="172"/>
      <c r="NF94" s="172"/>
      <c r="NG94" s="172">
        <f t="shared" si="175"/>
        <v>0</v>
      </c>
      <c r="NH94" s="172">
        <f t="shared" si="176"/>
        <v>0</v>
      </c>
      <c r="NI94" s="172"/>
      <c r="NJ94" s="172"/>
      <c r="NK94" s="172">
        <f t="shared" si="177"/>
        <v>0</v>
      </c>
      <c r="NL94" s="172">
        <f t="shared" si="178"/>
        <v>0</v>
      </c>
      <c r="NM94" s="264"/>
      <c r="NN94" s="172"/>
      <c r="NO94" s="172">
        <f t="shared" si="179"/>
        <v>0</v>
      </c>
      <c r="NP94" s="172">
        <f t="shared" si="180"/>
        <v>0</v>
      </c>
      <c r="NQ94" s="303">
        <v>0</v>
      </c>
      <c r="NR94" s="303"/>
      <c r="NS94" s="270">
        <v>0</v>
      </c>
      <c r="NT94" s="270"/>
      <c r="NU94" s="270">
        <v>0</v>
      </c>
      <c r="NV94" s="270"/>
      <c r="NW94" s="270">
        <v>0</v>
      </c>
      <c r="NX94" s="270"/>
      <c r="NY94" s="270">
        <v>0</v>
      </c>
      <c r="NZ94" s="270"/>
      <c r="OA94" s="270">
        <v>0</v>
      </c>
      <c r="OB94" s="270"/>
      <c r="OC94" s="70">
        <f t="shared" si="181"/>
        <v>0</v>
      </c>
      <c r="OD94" s="70">
        <f t="shared" si="182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3"/>
        <v>0</v>
      </c>
      <c r="ON94" s="70">
        <f t="shared" si="184"/>
        <v>0</v>
      </c>
      <c r="OO94" s="372">
        <v>0</v>
      </c>
      <c r="OP94" s="270"/>
      <c r="OQ94" s="372">
        <v>0</v>
      </c>
      <c r="OR94" s="270"/>
      <c r="OS94" s="372">
        <v>0</v>
      </c>
      <c r="OT94" s="270"/>
      <c r="OU94" s="172">
        <f t="shared" si="185"/>
        <v>0</v>
      </c>
      <c r="OV94" s="172">
        <f t="shared" si="186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63"/>
      <c r="L95" s="263"/>
      <c r="M95" s="67"/>
      <c r="N95" s="67"/>
      <c r="O95" s="71"/>
      <c r="P95" s="67"/>
      <c r="Q95" s="114">
        <v>0</v>
      </c>
      <c r="R95" s="74">
        <v>0</v>
      </c>
      <c r="S95" s="263"/>
      <c r="T95" s="263"/>
      <c r="U95" s="74"/>
      <c r="V95" s="74"/>
      <c r="W95" s="74">
        <f t="shared" si="118"/>
        <v>0</v>
      </c>
      <c r="X95" s="74">
        <f t="shared" si="119"/>
        <v>0</v>
      </c>
      <c r="Y95" s="74"/>
      <c r="Z95" s="74"/>
      <c r="AA95" s="71"/>
      <c r="AB95" s="67"/>
      <c r="AC95" s="74">
        <f t="shared" si="120"/>
        <v>0</v>
      </c>
      <c r="AD95" s="74">
        <f t="shared" si="121"/>
        <v>0</v>
      </c>
      <c r="AE95" s="67"/>
      <c r="AF95" s="67"/>
      <c r="AG95" s="67"/>
      <c r="AH95" s="67"/>
      <c r="AI95" s="114"/>
      <c r="AJ95" s="114"/>
      <c r="AK95" s="349">
        <v>100</v>
      </c>
      <c r="AL95" s="350">
        <v>30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5"/>
        <v>100</v>
      </c>
      <c r="AV95" s="70">
        <f t="shared" si="106"/>
        <v>30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>
        <v>38</v>
      </c>
      <c r="BF95" s="74">
        <v>5.4112</v>
      </c>
      <c r="BG95" s="357">
        <v>8</v>
      </c>
      <c r="BH95" s="358">
        <v>1.1392</v>
      </c>
      <c r="BI95" s="357"/>
      <c r="BJ95" s="358"/>
      <c r="BK95" s="264">
        <v>4</v>
      </c>
      <c r="BL95" s="74">
        <v>0.5696</v>
      </c>
      <c r="BM95" s="74"/>
      <c r="BN95" s="74"/>
      <c r="BO95" s="74"/>
      <c r="BP95" s="74"/>
      <c r="BQ95" s="74"/>
      <c r="BR95" s="74"/>
      <c r="BS95" s="263">
        <f t="shared" si="122"/>
        <v>50</v>
      </c>
      <c r="BT95" s="74">
        <f t="shared" si="123"/>
        <v>7.12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4"/>
        <v>45.08</v>
      </c>
      <c r="CP95" s="74">
        <f t="shared" si="125"/>
        <v>14</v>
      </c>
      <c r="CQ95" s="300">
        <v>247.40625</v>
      </c>
      <c r="CR95" s="300"/>
      <c r="CS95" s="300"/>
      <c r="CT95" s="274"/>
      <c r="CU95" s="355">
        <v>18.556701030927837</v>
      </c>
      <c r="CV95" s="172"/>
      <c r="CW95" s="301">
        <v>63.814432989690722</v>
      </c>
      <c r="CX95" s="274"/>
      <c r="CY95" s="274"/>
      <c r="CZ95" s="274"/>
      <c r="DA95" s="278">
        <f t="shared" si="126"/>
        <v>329.77738402061857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45">
        <v>41.103092783505197</v>
      </c>
      <c r="DL95" s="345">
        <v>13.701030927835101</v>
      </c>
      <c r="DM95" s="373">
        <f t="shared" si="130"/>
        <v>41.103092783505197</v>
      </c>
      <c r="DN95" s="373">
        <f t="shared" si="130"/>
        <v>13.701030927835101</v>
      </c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71">
        <v>41.24</v>
      </c>
      <c r="EH95" s="375">
        <v>10.31</v>
      </c>
      <c r="EI95" s="87">
        <v>257.73</v>
      </c>
      <c r="EJ95" s="87">
        <v>64.432500000000005</v>
      </c>
      <c r="EK95" s="74">
        <v>113.4</v>
      </c>
      <c r="EL95" s="279">
        <v>28.35</v>
      </c>
      <c r="EM95" s="267"/>
      <c r="EN95" s="267"/>
      <c r="EO95" s="267"/>
      <c r="EP95" s="267"/>
      <c r="EQ95" s="74">
        <f t="shared" si="132"/>
        <v>412.37</v>
      </c>
      <c r="ER95" s="74">
        <f t="shared" si="133"/>
        <v>103.0925</v>
      </c>
      <c r="ES95" s="172"/>
      <c r="ET95" s="172"/>
      <c r="EU95" s="280"/>
      <c r="EV95" s="280"/>
      <c r="EW95" s="70">
        <f t="shared" si="134"/>
        <v>0</v>
      </c>
      <c r="EX95" s="70">
        <f t="shared" si="135"/>
        <v>0</v>
      </c>
      <c r="EY95" s="74"/>
      <c r="EZ95" s="74"/>
      <c r="FA95" s="353">
        <v>47</v>
      </c>
      <c r="FB95" s="268"/>
      <c r="FC95" s="106">
        <v>42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9"/>
      <c r="HO95" s="74">
        <f t="shared" si="140"/>
        <v>0</v>
      </c>
      <c r="HP95" s="74">
        <f t="shared" si="141"/>
        <v>0</v>
      </c>
      <c r="HQ95" s="298">
        <v>565</v>
      </c>
      <c r="HR95" s="67"/>
      <c r="HS95" s="298">
        <v>565</v>
      </c>
      <c r="HT95" s="74"/>
      <c r="HU95" s="74">
        <f t="shared" si="142"/>
        <v>565</v>
      </c>
      <c r="HV95" s="74">
        <f t="shared" si="143"/>
        <v>0</v>
      </c>
      <c r="HW95" s="74"/>
      <c r="HX95" s="74"/>
      <c r="HY95" s="303"/>
      <c r="HZ95" s="303"/>
      <c r="IA95" s="89"/>
      <c r="IB95" s="87"/>
      <c r="IC95" s="172">
        <v>6.8</v>
      </c>
      <c r="ID95" s="269">
        <v>1.7</v>
      </c>
      <c r="IE95" s="184"/>
      <c r="IF95" s="184"/>
      <c r="IG95" s="74">
        <f t="shared" si="144"/>
        <v>6.8</v>
      </c>
      <c r="IH95" s="74">
        <f t="shared" si="145"/>
        <v>1.7</v>
      </c>
      <c r="II95" s="74">
        <v>205</v>
      </c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2"/>
        <v>205</v>
      </c>
      <c r="IV95" s="74">
        <f t="shared" si="113"/>
        <v>0</v>
      </c>
      <c r="IW95" s="74"/>
      <c r="IX95" s="74"/>
      <c r="IY95" s="67"/>
      <c r="IZ95" s="67"/>
      <c r="JA95" s="67">
        <v>10.31</v>
      </c>
      <c r="JB95" s="67"/>
      <c r="JC95" s="67">
        <v>10.31</v>
      </c>
      <c r="JD95" s="67"/>
      <c r="JE95" s="347">
        <v>5.15</v>
      </c>
      <c r="JF95" s="347"/>
      <c r="JG95" s="74">
        <f t="shared" si="146"/>
        <v>25.770000000000003</v>
      </c>
      <c r="JH95" s="74">
        <f t="shared" si="147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8"/>
        <v>50.796300000000002</v>
      </c>
      <c r="JX95" s="74">
        <f t="shared" si="149"/>
        <v>10</v>
      </c>
      <c r="JY95" s="74"/>
      <c r="JZ95" s="74"/>
      <c r="KA95" s="67"/>
      <c r="KB95" s="67"/>
      <c r="KC95" s="74">
        <f t="shared" si="150"/>
        <v>0</v>
      </c>
      <c r="KD95" s="74">
        <f t="shared" si="151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2"/>
        <v>0</v>
      </c>
      <c r="KP95" s="70">
        <f t="shared" si="152"/>
        <v>0</v>
      </c>
      <c r="KQ95" s="263"/>
      <c r="KR95" s="70"/>
      <c r="KS95" s="70"/>
      <c r="KT95" s="70"/>
      <c r="KU95" s="114">
        <f t="shared" si="153"/>
        <v>0</v>
      </c>
      <c r="KV95" s="114">
        <f t="shared" si="154"/>
        <v>0</v>
      </c>
      <c r="KW95" s="70"/>
      <c r="KX95" s="70"/>
      <c r="KY95" s="70">
        <f t="shared" si="155"/>
        <v>0</v>
      </c>
      <c r="KZ95" s="70">
        <f t="shared" si="156"/>
        <v>0</v>
      </c>
      <c r="LA95" s="70"/>
      <c r="LB95" s="70"/>
      <c r="LC95" s="70"/>
      <c r="LD95" s="70"/>
      <c r="LE95" s="70">
        <f t="shared" si="157"/>
        <v>0</v>
      </c>
      <c r="LF95" s="70">
        <f t="shared" si="158"/>
        <v>0</v>
      </c>
      <c r="LG95" s="70"/>
      <c r="LH95" s="70"/>
      <c r="LI95" s="70">
        <f t="shared" si="159"/>
        <v>0</v>
      </c>
      <c r="LJ95" s="70">
        <f t="shared" si="160"/>
        <v>0</v>
      </c>
      <c r="LK95" s="67">
        <v>24.2</v>
      </c>
      <c r="LL95" s="269"/>
      <c r="LM95" s="75">
        <v>24.02</v>
      </c>
      <c r="LN95" s="368"/>
      <c r="LO95" s="75">
        <v>6.5750000000000002</v>
      </c>
      <c r="LP95" s="370"/>
      <c r="LQ95" s="130"/>
      <c r="LR95" s="271"/>
      <c r="LS95" s="271"/>
      <c r="LT95" s="271"/>
      <c r="LU95" s="70">
        <f t="shared" si="161"/>
        <v>54.795000000000002</v>
      </c>
      <c r="LV95" s="70">
        <f t="shared" si="162"/>
        <v>0</v>
      </c>
      <c r="LW95" s="130"/>
      <c r="LX95" s="70"/>
      <c r="LY95" s="70"/>
      <c r="LZ95" s="70"/>
      <c r="MA95" s="70">
        <f t="shared" si="163"/>
        <v>0</v>
      </c>
      <c r="MB95" s="70">
        <f t="shared" si="164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5"/>
        <v>0</v>
      </c>
      <c r="ML95" s="70">
        <f t="shared" si="166"/>
        <v>0</v>
      </c>
      <c r="MM95" s="371">
        <v>0</v>
      </c>
      <c r="MN95" s="371"/>
      <c r="MO95" s="371">
        <v>0</v>
      </c>
      <c r="MP95" s="371"/>
      <c r="MQ95" s="70">
        <f t="shared" si="167"/>
        <v>0</v>
      </c>
      <c r="MR95" s="70">
        <f t="shared" si="168"/>
        <v>0</v>
      </c>
      <c r="MS95" s="70"/>
      <c r="MT95" s="70"/>
      <c r="MU95" s="70">
        <f t="shared" si="169"/>
        <v>0</v>
      </c>
      <c r="MV95" s="70">
        <f t="shared" si="170"/>
        <v>0</v>
      </c>
      <c r="MW95" s="70"/>
      <c r="MX95" s="70"/>
      <c r="MY95" s="70">
        <f t="shared" si="171"/>
        <v>0</v>
      </c>
      <c r="MZ95" s="70">
        <f t="shared" si="172"/>
        <v>0</v>
      </c>
      <c r="NA95" s="305"/>
      <c r="NB95" s="344"/>
      <c r="NC95" s="70">
        <f t="shared" si="173"/>
        <v>0</v>
      </c>
      <c r="ND95" s="70">
        <f t="shared" si="174"/>
        <v>0</v>
      </c>
      <c r="NE95" s="172"/>
      <c r="NF95" s="172"/>
      <c r="NG95" s="172">
        <f t="shared" si="175"/>
        <v>0</v>
      </c>
      <c r="NH95" s="172">
        <f t="shared" si="176"/>
        <v>0</v>
      </c>
      <c r="NI95" s="172"/>
      <c r="NJ95" s="172"/>
      <c r="NK95" s="172">
        <f t="shared" si="177"/>
        <v>0</v>
      </c>
      <c r="NL95" s="172">
        <f t="shared" si="178"/>
        <v>0</v>
      </c>
      <c r="NM95" s="264"/>
      <c r="NN95" s="172"/>
      <c r="NO95" s="172">
        <f t="shared" si="179"/>
        <v>0</v>
      </c>
      <c r="NP95" s="172">
        <f t="shared" si="180"/>
        <v>0</v>
      </c>
      <c r="NQ95" s="303">
        <v>0</v>
      </c>
      <c r="NR95" s="303"/>
      <c r="NS95" s="270">
        <v>0</v>
      </c>
      <c r="NT95" s="270"/>
      <c r="NU95" s="270">
        <v>0</v>
      </c>
      <c r="NV95" s="270"/>
      <c r="NW95" s="270">
        <v>0</v>
      </c>
      <c r="NX95" s="270"/>
      <c r="NY95" s="270">
        <v>0</v>
      </c>
      <c r="NZ95" s="270"/>
      <c r="OA95" s="270">
        <v>0</v>
      </c>
      <c r="OB95" s="270"/>
      <c r="OC95" s="70">
        <f t="shared" si="181"/>
        <v>0</v>
      </c>
      <c r="OD95" s="70">
        <f t="shared" si="182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3"/>
        <v>0</v>
      </c>
      <c r="ON95" s="70">
        <f t="shared" si="184"/>
        <v>0</v>
      </c>
      <c r="OO95" s="372">
        <v>0</v>
      </c>
      <c r="OP95" s="270"/>
      <c r="OQ95" s="372">
        <v>0</v>
      </c>
      <c r="OR95" s="270"/>
      <c r="OS95" s="372">
        <v>0</v>
      </c>
      <c r="OT95" s="270"/>
      <c r="OU95" s="172">
        <f t="shared" si="185"/>
        <v>0</v>
      </c>
      <c r="OV95" s="172">
        <f t="shared" si="186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63"/>
      <c r="L96" s="263"/>
      <c r="M96" s="67"/>
      <c r="N96" s="67"/>
      <c r="O96" s="71"/>
      <c r="P96" s="67"/>
      <c r="Q96" s="114">
        <v>0</v>
      </c>
      <c r="R96" s="74">
        <v>0</v>
      </c>
      <c r="S96" s="263"/>
      <c r="T96" s="263"/>
      <c r="U96" s="74"/>
      <c r="V96" s="74"/>
      <c r="W96" s="74">
        <f t="shared" si="118"/>
        <v>0</v>
      </c>
      <c r="X96" s="74">
        <f t="shared" si="119"/>
        <v>0</v>
      </c>
      <c r="Y96" s="74"/>
      <c r="Z96" s="74"/>
      <c r="AA96" s="71"/>
      <c r="AB96" s="67"/>
      <c r="AC96" s="74">
        <f t="shared" si="120"/>
        <v>0</v>
      </c>
      <c r="AD96" s="74">
        <f t="shared" si="121"/>
        <v>0</v>
      </c>
      <c r="AE96" s="67"/>
      <c r="AF96" s="67"/>
      <c r="AG96" s="67"/>
      <c r="AH96" s="67"/>
      <c r="AI96" s="114"/>
      <c r="AJ96" s="114"/>
      <c r="AK96" s="349">
        <v>100</v>
      </c>
      <c r="AL96" s="350">
        <v>30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5"/>
        <v>100</v>
      </c>
      <c r="AV96" s="70">
        <f t="shared" si="106"/>
        <v>30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>
        <v>38</v>
      </c>
      <c r="BF96" s="74">
        <v>5.4112</v>
      </c>
      <c r="BG96" s="357">
        <v>8</v>
      </c>
      <c r="BH96" s="358">
        <v>1.1392</v>
      </c>
      <c r="BI96" s="357"/>
      <c r="BJ96" s="358"/>
      <c r="BK96" s="264">
        <v>4</v>
      </c>
      <c r="BL96" s="74">
        <v>0.5696</v>
      </c>
      <c r="BM96" s="74"/>
      <c r="BN96" s="74"/>
      <c r="BO96" s="74"/>
      <c r="BP96" s="74"/>
      <c r="BQ96" s="74"/>
      <c r="BR96" s="74"/>
      <c r="BS96" s="263">
        <f t="shared" si="122"/>
        <v>50</v>
      </c>
      <c r="BT96" s="74">
        <f t="shared" si="123"/>
        <v>7.12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4"/>
        <v>45.08</v>
      </c>
      <c r="CP96" s="74">
        <f t="shared" si="125"/>
        <v>14</v>
      </c>
      <c r="CQ96" s="300">
        <v>247.40625</v>
      </c>
      <c r="CR96" s="300"/>
      <c r="CS96" s="300"/>
      <c r="CT96" s="274"/>
      <c r="CU96" s="355">
        <v>18.556701030927837</v>
      </c>
      <c r="CV96" s="172"/>
      <c r="CW96" s="301">
        <v>63.814432989690722</v>
      </c>
      <c r="CX96" s="274"/>
      <c r="CY96" s="274"/>
      <c r="CZ96" s="274"/>
      <c r="DA96" s="278">
        <f t="shared" si="126"/>
        <v>329.77738402061857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45">
        <v>41.103092783505197</v>
      </c>
      <c r="DL96" s="345">
        <v>13.701030927835101</v>
      </c>
      <c r="DM96" s="373">
        <f t="shared" si="130"/>
        <v>41.103092783505197</v>
      </c>
      <c r="DN96" s="373">
        <f t="shared" si="130"/>
        <v>13.701030927835101</v>
      </c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71">
        <v>41.24</v>
      </c>
      <c r="EH96" s="375">
        <v>10.31</v>
      </c>
      <c r="EI96" s="87">
        <v>257.73</v>
      </c>
      <c r="EJ96" s="87">
        <v>64.432500000000005</v>
      </c>
      <c r="EK96" s="74">
        <v>113.4</v>
      </c>
      <c r="EL96" s="279">
        <v>28.35</v>
      </c>
      <c r="EM96" s="267"/>
      <c r="EN96" s="267"/>
      <c r="EO96" s="267"/>
      <c r="EP96" s="267"/>
      <c r="EQ96" s="74">
        <f t="shared" si="132"/>
        <v>412.37</v>
      </c>
      <c r="ER96" s="74">
        <f t="shared" si="133"/>
        <v>103.0925</v>
      </c>
      <c r="ES96" s="172"/>
      <c r="ET96" s="172"/>
      <c r="EU96" s="280"/>
      <c r="EV96" s="280"/>
      <c r="EW96" s="70">
        <f t="shared" si="134"/>
        <v>0</v>
      </c>
      <c r="EX96" s="70">
        <f t="shared" si="135"/>
        <v>0</v>
      </c>
      <c r="EY96" s="74"/>
      <c r="EZ96" s="74"/>
      <c r="FA96" s="353">
        <v>47</v>
      </c>
      <c r="FB96" s="268"/>
      <c r="FC96" s="106">
        <v>42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9"/>
      <c r="HO96" s="74">
        <f t="shared" si="140"/>
        <v>0</v>
      </c>
      <c r="HP96" s="74">
        <f t="shared" si="141"/>
        <v>0</v>
      </c>
      <c r="HQ96" s="298">
        <v>565</v>
      </c>
      <c r="HR96" s="67"/>
      <c r="HS96" s="298">
        <v>565</v>
      </c>
      <c r="HT96" s="74"/>
      <c r="HU96" s="74">
        <f t="shared" si="142"/>
        <v>565</v>
      </c>
      <c r="HV96" s="74">
        <f t="shared" si="143"/>
        <v>0</v>
      </c>
      <c r="HW96" s="74"/>
      <c r="HX96" s="74"/>
      <c r="HY96" s="303"/>
      <c r="HZ96" s="303"/>
      <c r="IA96" s="89"/>
      <c r="IB96" s="87"/>
      <c r="IC96" s="172">
        <v>6.8</v>
      </c>
      <c r="ID96" s="269">
        <v>1.7</v>
      </c>
      <c r="IE96" s="184"/>
      <c r="IF96" s="184"/>
      <c r="IG96" s="74">
        <f t="shared" si="144"/>
        <v>6.8</v>
      </c>
      <c r="IH96" s="74">
        <f t="shared" si="145"/>
        <v>1.7</v>
      </c>
      <c r="II96" s="74">
        <v>205</v>
      </c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2"/>
        <v>205</v>
      </c>
      <c r="IV96" s="74">
        <f t="shared" si="113"/>
        <v>0</v>
      </c>
      <c r="IW96" s="74"/>
      <c r="IX96" s="74"/>
      <c r="IY96" s="67"/>
      <c r="IZ96" s="67"/>
      <c r="JA96" s="67">
        <v>10.31</v>
      </c>
      <c r="JB96" s="67"/>
      <c r="JC96" s="67">
        <v>10.31</v>
      </c>
      <c r="JD96" s="67"/>
      <c r="JE96" s="347">
        <v>5.15</v>
      </c>
      <c r="JF96" s="347"/>
      <c r="JG96" s="74">
        <f t="shared" si="146"/>
        <v>25.770000000000003</v>
      </c>
      <c r="JH96" s="74">
        <f t="shared" si="147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8"/>
        <v>50.796300000000002</v>
      </c>
      <c r="JX96" s="74">
        <f t="shared" si="149"/>
        <v>10</v>
      </c>
      <c r="JY96" s="74"/>
      <c r="JZ96" s="74"/>
      <c r="KA96" s="67"/>
      <c r="KB96" s="67"/>
      <c r="KC96" s="74">
        <f t="shared" si="150"/>
        <v>0</v>
      </c>
      <c r="KD96" s="74">
        <f t="shared" si="151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2"/>
        <v>0</v>
      </c>
      <c r="KP96" s="70">
        <f t="shared" si="152"/>
        <v>0</v>
      </c>
      <c r="KQ96" s="263"/>
      <c r="KR96" s="70"/>
      <c r="KS96" s="70"/>
      <c r="KT96" s="70"/>
      <c r="KU96" s="114">
        <f t="shared" si="153"/>
        <v>0</v>
      </c>
      <c r="KV96" s="114">
        <f t="shared" si="154"/>
        <v>0</v>
      </c>
      <c r="KW96" s="70"/>
      <c r="KX96" s="70"/>
      <c r="KY96" s="70">
        <f t="shared" si="155"/>
        <v>0</v>
      </c>
      <c r="KZ96" s="70">
        <f t="shared" si="156"/>
        <v>0</v>
      </c>
      <c r="LA96" s="70"/>
      <c r="LB96" s="70"/>
      <c r="LC96" s="70"/>
      <c r="LD96" s="70"/>
      <c r="LE96" s="70">
        <f t="shared" si="157"/>
        <v>0</v>
      </c>
      <c r="LF96" s="70">
        <f t="shared" si="158"/>
        <v>0</v>
      </c>
      <c r="LG96" s="70"/>
      <c r="LH96" s="70"/>
      <c r="LI96" s="70">
        <f t="shared" si="159"/>
        <v>0</v>
      </c>
      <c r="LJ96" s="70">
        <f t="shared" si="160"/>
        <v>0</v>
      </c>
      <c r="LK96" s="67">
        <v>24.2</v>
      </c>
      <c r="LL96" s="269"/>
      <c r="LM96" s="75">
        <v>24.02</v>
      </c>
      <c r="LN96" s="368"/>
      <c r="LO96" s="75">
        <v>6.5750000000000002</v>
      </c>
      <c r="LP96" s="370"/>
      <c r="LQ96" s="130"/>
      <c r="LR96" s="271"/>
      <c r="LS96" s="271"/>
      <c r="LT96" s="271"/>
      <c r="LU96" s="70">
        <f t="shared" si="161"/>
        <v>54.795000000000002</v>
      </c>
      <c r="LV96" s="70">
        <f t="shared" si="162"/>
        <v>0</v>
      </c>
      <c r="LW96" s="130"/>
      <c r="LX96" s="70"/>
      <c r="LY96" s="70"/>
      <c r="LZ96" s="70"/>
      <c r="MA96" s="70">
        <f t="shared" si="163"/>
        <v>0</v>
      </c>
      <c r="MB96" s="70">
        <f t="shared" si="164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5"/>
        <v>0</v>
      </c>
      <c r="ML96" s="70">
        <f t="shared" si="166"/>
        <v>0</v>
      </c>
      <c r="MM96" s="371">
        <v>0</v>
      </c>
      <c r="MN96" s="371"/>
      <c r="MO96" s="371">
        <v>0</v>
      </c>
      <c r="MP96" s="371"/>
      <c r="MQ96" s="70">
        <f t="shared" si="167"/>
        <v>0</v>
      </c>
      <c r="MR96" s="70">
        <f t="shared" si="168"/>
        <v>0</v>
      </c>
      <c r="MS96" s="70"/>
      <c r="MT96" s="70"/>
      <c r="MU96" s="70">
        <f t="shared" si="169"/>
        <v>0</v>
      </c>
      <c r="MV96" s="70">
        <f t="shared" si="170"/>
        <v>0</v>
      </c>
      <c r="MW96" s="70"/>
      <c r="MX96" s="70"/>
      <c r="MY96" s="70">
        <f t="shared" si="171"/>
        <v>0</v>
      </c>
      <c r="MZ96" s="70">
        <f t="shared" si="172"/>
        <v>0</v>
      </c>
      <c r="NA96" s="305"/>
      <c r="NB96" s="344"/>
      <c r="NC96" s="70">
        <f t="shared" si="173"/>
        <v>0</v>
      </c>
      <c r="ND96" s="70">
        <f t="shared" si="174"/>
        <v>0</v>
      </c>
      <c r="NE96" s="172"/>
      <c r="NF96" s="172"/>
      <c r="NG96" s="172">
        <f t="shared" si="175"/>
        <v>0</v>
      </c>
      <c r="NH96" s="172">
        <f t="shared" si="176"/>
        <v>0</v>
      </c>
      <c r="NI96" s="172"/>
      <c r="NJ96" s="172"/>
      <c r="NK96" s="172">
        <f t="shared" si="177"/>
        <v>0</v>
      </c>
      <c r="NL96" s="172">
        <f t="shared" si="178"/>
        <v>0</v>
      </c>
      <c r="NM96" s="264"/>
      <c r="NN96" s="172"/>
      <c r="NO96" s="172">
        <f t="shared" si="179"/>
        <v>0</v>
      </c>
      <c r="NP96" s="172">
        <f t="shared" si="180"/>
        <v>0</v>
      </c>
      <c r="NQ96" s="303">
        <v>0</v>
      </c>
      <c r="NR96" s="303"/>
      <c r="NS96" s="270">
        <v>0</v>
      </c>
      <c r="NT96" s="270"/>
      <c r="NU96" s="270">
        <v>0</v>
      </c>
      <c r="NV96" s="270"/>
      <c r="NW96" s="270">
        <v>0</v>
      </c>
      <c r="NX96" s="270"/>
      <c r="NY96" s="270">
        <v>0</v>
      </c>
      <c r="NZ96" s="270"/>
      <c r="OA96" s="270">
        <v>0</v>
      </c>
      <c r="OB96" s="270"/>
      <c r="OC96" s="70">
        <f t="shared" si="181"/>
        <v>0</v>
      </c>
      <c r="OD96" s="70">
        <f t="shared" si="182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3"/>
        <v>0</v>
      </c>
      <c r="ON96" s="70">
        <f t="shared" si="184"/>
        <v>0</v>
      </c>
      <c r="OO96" s="372">
        <v>0</v>
      </c>
      <c r="OP96" s="270"/>
      <c r="OQ96" s="372">
        <v>0</v>
      </c>
      <c r="OR96" s="270"/>
      <c r="OS96" s="372">
        <v>0</v>
      </c>
      <c r="OT96" s="270"/>
      <c r="OU96" s="172">
        <f t="shared" si="185"/>
        <v>0</v>
      </c>
      <c r="OV96" s="172">
        <f t="shared" si="186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63"/>
      <c r="L97" s="263"/>
      <c r="M97" s="67"/>
      <c r="N97" s="67"/>
      <c r="O97" s="71"/>
      <c r="P97" s="67"/>
      <c r="Q97" s="114">
        <v>0</v>
      </c>
      <c r="R97" s="74">
        <v>0</v>
      </c>
      <c r="S97" s="263"/>
      <c r="T97" s="263"/>
      <c r="U97" s="74"/>
      <c r="V97" s="74"/>
      <c r="W97" s="74">
        <f t="shared" si="118"/>
        <v>0</v>
      </c>
      <c r="X97" s="74">
        <f t="shared" si="119"/>
        <v>0</v>
      </c>
      <c r="Y97" s="74"/>
      <c r="Z97" s="74"/>
      <c r="AA97" s="71"/>
      <c r="AB97" s="67"/>
      <c r="AC97" s="74">
        <f t="shared" si="120"/>
        <v>0</v>
      </c>
      <c r="AD97" s="74">
        <f t="shared" si="121"/>
        <v>0</v>
      </c>
      <c r="AE97" s="67"/>
      <c r="AF97" s="67"/>
      <c r="AG97" s="67"/>
      <c r="AH97" s="67"/>
      <c r="AI97" s="114"/>
      <c r="AJ97" s="114"/>
      <c r="AK97" s="349">
        <v>100</v>
      </c>
      <c r="AL97" s="350">
        <v>30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5"/>
        <v>100</v>
      </c>
      <c r="AV97" s="70">
        <f t="shared" si="106"/>
        <v>30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>
        <v>38</v>
      </c>
      <c r="BF97" s="74">
        <v>5.4112</v>
      </c>
      <c r="BG97" s="357">
        <v>8</v>
      </c>
      <c r="BH97" s="358">
        <v>1.1392</v>
      </c>
      <c r="BI97" s="357"/>
      <c r="BJ97" s="358"/>
      <c r="BK97" s="264">
        <v>4</v>
      </c>
      <c r="BL97" s="74">
        <v>0.5696</v>
      </c>
      <c r="BM97" s="74"/>
      <c r="BN97" s="74"/>
      <c r="BO97" s="74"/>
      <c r="BP97" s="74"/>
      <c r="BQ97" s="74"/>
      <c r="BR97" s="74"/>
      <c r="BS97" s="263">
        <f t="shared" si="122"/>
        <v>50</v>
      </c>
      <c r="BT97" s="74">
        <f t="shared" si="123"/>
        <v>7.12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4"/>
        <v>45.08</v>
      </c>
      <c r="CP97" s="74">
        <f t="shared" si="125"/>
        <v>14</v>
      </c>
      <c r="CQ97" s="300">
        <v>247.40625</v>
      </c>
      <c r="CR97" s="300"/>
      <c r="CS97" s="300"/>
      <c r="CT97" s="274"/>
      <c r="CU97" s="355">
        <v>18.556701030927837</v>
      </c>
      <c r="CV97" s="172"/>
      <c r="CW97" s="301">
        <v>63.814432989690722</v>
      </c>
      <c r="CX97" s="274"/>
      <c r="CY97" s="274"/>
      <c r="CZ97" s="274"/>
      <c r="DA97" s="278">
        <f t="shared" si="126"/>
        <v>329.77738402061857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45">
        <v>41.103092783505197</v>
      </c>
      <c r="DL97" s="345">
        <v>13.701030927835101</v>
      </c>
      <c r="DM97" s="373">
        <f t="shared" si="130"/>
        <v>41.103092783505197</v>
      </c>
      <c r="DN97" s="373">
        <f t="shared" si="130"/>
        <v>13.701030927835101</v>
      </c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71">
        <v>41.24</v>
      </c>
      <c r="EH97" s="375">
        <v>10.31</v>
      </c>
      <c r="EI97" s="87">
        <v>257.73</v>
      </c>
      <c r="EJ97" s="87">
        <v>64.432500000000005</v>
      </c>
      <c r="EK97" s="74">
        <v>113.4</v>
      </c>
      <c r="EL97" s="279">
        <v>28.35</v>
      </c>
      <c r="EM97" s="267"/>
      <c r="EN97" s="267"/>
      <c r="EO97" s="267"/>
      <c r="EP97" s="267"/>
      <c r="EQ97" s="74">
        <f t="shared" si="132"/>
        <v>412.37</v>
      </c>
      <c r="ER97" s="74">
        <f t="shared" si="133"/>
        <v>103.0925</v>
      </c>
      <c r="ES97" s="172"/>
      <c r="ET97" s="172"/>
      <c r="EU97" s="280"/>
      <c r="EV97" s="280"/>
      <c r="EW97" s="70">
        <f t="shared" si="134"/>
        <v>0</v>
      </c>
      <c r="EX97" s="70">
        <f t="shared" si="135"/>
        <v>0</v>
      </c>
      <c r="EY97" s="74"/>
      <c r="EZ97" s="74"/>
      <c r="FA97" s="353">
        <v>47</v>
      </c>
      <c r="FB97" s="268"/>
      <c r="FC97" s="106">
        <v>42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9"/>
      <c r="HO97" s="74">
        <f t="shared" si="140"/>
        <v>0</v>
      </c>
      <c r="HP97" s="74">
        <f t="shared" si="141"/>
        <v>0</v>
      </c>
      <c r="HQ97" s="298">
        <v>565</v>
      </c>
      <c r="HR97" s="67"/>
      <c r="HS97" s="298">
        <v>565</v>
      </c>
      <c r="HT97" s="74"/>
      <c r="HU97" s="74">
        <f t="shared" si="142"/>
        <v>565</v>
      </c>
      <c r="HV97" s="74">
        <f t="shared" si="143"/>
        <v>0</v>
      </c>
      <c r="HW97" s="74"/>
      <c r="HX97" s="74"/>
      <c r="HY97" s="303"/>
      <c r="HZ97" s="303"/>
      <c r="IA97" s="89"/>
      <c r="IB97" s="87"/>
      <c r="IC97" s="172">
        <v>6.8</v>
      </c>
      <c r="ID97" s="269">
        <v>1.7</v>
      </c>
      <c r="IE97" s="184"/>
      <c r="IF97" s="184"/>
      <c r="IG97" s="74">
        <f t="shared" si="144"/>
        <v>6.8</v>
      </c>
      <c r="IH97" s="74">
        <f t="shared" si="145"/>
        <v>1.7</v>
      </c>
      <c r="II97" s="74">
        <v>205</v>
      </c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2"/>
        <v>205</v>
      </c>
      <c r="IV97" s="74">
        <f t="shared" si="113"/>
        <v>0</v>
      </c>
      <c r="IW97" s="74"/>
      <c r="IX97" s="74"/>
      <c r="IY97" s="67"/>
      <c r="IZ97" s="67"/>
      <c r="JA97" s="67">
        <v>10.31</v>
      </c>
      <c r="JB97" s="67"/>
      <c r="JC97" s="67">
        <v>10.31</v>
      </c>
      <c r="JD97" s="67"/>
      <c r="JE97" s="347">
        <v>5.15</v>
      </c>
      <c r="JF97" s="347"/>
      <c r="JG97" s="74">
        <f t="shared" si="146"/>
        <v>25.770000000000003</v>
      </c>
      <c r="JH97" s="74">
        <f t="shared" si="147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8"/>
        <v>50.796300000000002</v>
      </c>
      <c r="JX97" s="74">
        <f t="shared" si="149"/>
        <v>10</v>
      </c>
      <c r="JY97" s="74"/>
      <c r="JZ97" s="74"/>
      <c r="KA97" s="67"/>
      <c r="KB97" s="67"/>
      <c r="KC97" s="74">
        <f t="shared" si="150"/>
        <v>0</v>
      </c>
      <c r="KD97" s="74">
        <f t="shared" si="151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2"/>
        <v>0</v>
      </c>
      <c r="KP97" s="70">
        <f t="shared" si="152"/>
        <v>0</v>
      </c>
      <c r="KQ97" s="263"/>
      <c r="KR97" s="70"/>
      <c r="KS97" s="70"/>
      <c r="KT97" s="70"/>
      <c r="KU97" s="114">
        <f t="shared" si="153"/>
        <v>0</v>
      </c>
      <c r="KV97" s="114">
        <f t="shared" si="154"/>
        <v>0</v>
      </c>
      <c r="KW97" s="70"/>
      <c r="KX97" s="70"/>
      <c r="KY97" s="70">
        <f t="shared" si="155"/>
        <v>0</v>
      </c>
      <c r="KZ97" s="70">
        <f t="shared" si="156"/>
        <v>0</v>
      </c>
      <c r="LA97" s="70"/>
      <c r="LB97" s="70"/>
      <c r="LC97" s="70"/>
      <c r="LD97" s="70"/>
      <c r="LE97" s="70">
        <f t="shared" si="157"/>
        <v>0</v>
      </c>
      <c r="LF97" s="70">
        <f t="shared" si="158"/>
        <v>0</v>
      </c>
      <c r="LG97" s="70"/>
      <c r="LH97" s="70"/>
      <c r="LI97" s="70">
        <f t="shared" si="159"/>
        <v>0</v>
      </c>
      <c r="LJ97" s="70">
        <f t="shared" si="160"/>
        <v>0</v>
      </c>
      <c r="LK97" s="67">
        <v>24.2</v>
      </c>
      <c r="LL97" s="269"/>
      <c r="LM97" s="75">
        <v>24.02</v>
      </c>
      <c r="LN97" s="368"/>
      <c r="LO97" s="75">
        <v>6.5750000000000002</v>
      </c>
      <c r="LP97" s="370"/>
      <c r="LQ97" s="130"/>
      <c r="LR97" s="271"/>
      <c r="LS97" s="271"/>
      <c r="LT97" s="271"/>
      <c r="LU97" s="70">
        <f t="shared" si="161"/>
        <v>54.795000000000002</v>
      </c>
      <c r="LV97" s="70">
        <f t="shared" si="162"/>
        <v>0</v>
      </c>
      <c r="LW97" s="130"/>
      <c r="LX97" s="70"/>
      <c r="LY97" s="70"/>
      <c r="LZ97" s="70"/>
      <c r="MA97" s="70">
        <f t="shared" si="163"/>
        <v>0</v>
      </c>
      <c r="MB97" s="70">
        <f t="shared" si="164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5"/>
        <v>0</v>
      </c>
      <c r="ML97" s="70">
        <f t="shared" si="166"/>
        <v>0</v>
      </c>
      <c r="MM97" s="371">
        <v>0</v>
      </c>
      <c r="MN97" s="371"/>
      <c r="MO97" s="371">
        <v>0</v>
      </c>
      <c r="MP97" s="371"/>
      <c r="MQ97" s="70">
        <f t="shared" si="167"/>
        <v>0</v>
      </c>
      <c r="MR97" s="70">
        <f t="shared" si="168"/>
        <v>0</v>
      </c>
      <c r="MS97" s="70"/>
      <c r="MT97" s="70"/>
      <c r="MU97" s="70">
        <f t="shared" si="169"/>
        <v>0</v>
      </c>
      <c r="MV97" s="70">
        <f t="shared" si="170"/>
        <v>0</v>
      </c>
      <c r="MW97" s="70"/>
      <c r="MX97" s="70"/>
      <c r="MY97" s="70">
        <f t="shared" si="171"/>
        <v>0</v>
      </c>
      <c r="MZ97" s="70">
        <f t="shared" si="172"/>
        <v>0</v>
      </c>
      <c r="NA97" s="305"/>
      <c r="NB97" s="344"/>
      <c r="NC97" s="70">
        <f t="shared" si="173"/>
        <v>0</v>
      </c>
      <c r="ND97" s="70">
        <f t="shared" si="174"/>
        <v>0</v>
      </c>
      <c r="NE97" s="172"/>
      <c r="NF97" s="172"/>
      <c r="NG97" s="172">
        <f t="shared" si="175"/>
        <v>0</v>
      </c>
      <c r="NH97" s="172">
        <f t="shared" si="176"/>
        <v>0</v>
      </c>
      <c r="NI97" s="172"/>
      <c r="NJ97" s="172"/>
      <c r="NK97" s="172">
        <f t="shared" si="177"/>
        <v>0</v>
      </c>
      <c r="NL97" s="172">
        <f t="shared" si="178"/>
        <v>0</v>
      </c>
      <c r="NM97" s="264"/>
      <c r="NN97" s="172"/>
      <c r="NO97" s="172">
        <f t="shared" si="179"/>
        <v>0</v>
      </c>
      <c r="NP97" s="172">
        <f t="shared" si="180"/>
        <v>0</v>
      </c>
      <c r="NQ97" s="303">
        <v>0</v>
      </c>
      <c r="NR97" s="303"/>
      <c r="NS97" s="270">
        <v>0</v>
      </c>
      <c r="NT97" s="270"/>
      <c r="NU97" s="270">
        <v>0</v>
      </c>
      <c r="NV97" s="270"/>
      <c r="NW97" s="270">
        <v>0</v>
      </c>
      <c r="NX97" s="270"/>
      <c r="NY97" s="270">
        <v>0</v>
      </c>
      <c r="NZ97" s="270"/>
      <c r="OA97" s="270">
        <v>0</v>
      </c>
      <c r="OB97" s="270"/>
      <c r="OC97" s="70">
        <f t="shared" si="181"/>
        <v>0</v>
      </c>
      <c r="OD97" s="70">
        <f t="shared" si="182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3"/>
        <v>0</v>
      </c>
      <c r="ON97" s="70">
        <f t="shared" si="184"/>
        <v>0</v>
      </c>
      <c r="OO97" s="372">
        <v>0</v>
      </c>
      <c r="OP97" s="270"/>
      <c r="OQ97" s="372">
        <v>0</v>
      </c>
      <c r="OR97" s="270"/>
      <c r="OS97" s="372">
        <v>0</v>
      </c>
      <c r="OT97" s="270"/>
      <c r="OU97" s="172">
        <f t="shared" si="185"/>
        <v>0</v>
      </c>
      <c r="OV97" s="172">
        <f t="shared" si="186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63"/>
      <c r="L98" s="263"/>
      <c r="M98" s="67"/>
      <c r="N98" s="67"/>
      <c r="O98" s="71"/>
      <c r="P98" s="67"/>
      <c r="Q98" s="114">
        <v>0</v>
      </c>
      <c r="R98" s="74">
        <v>0</v>
      </c>
      <c r="S98" s="263"/>
      <c r="T98" s="263"/>
      <c r="U98" s="74"/>
      <c r="V98" s="74"/>
      <c r="W98" s="74">
        <f t="shared" si="118"/>
        <v>0</v>
      </c>
      <c r="X98" s="74">
        <f t="shared" si="119"/>
        <v>0</v>
      </c>
      <c r="Y98" s="74"/>
      <c r="Z98" s="74"/>
      <c r="AA98" s="71"/>
      <c r="AB98" s="67"/>
      <c r="AC98" s="74">
        <f t="shared" si="120"/>
        <v>0</v>
      </c>
      <c r="AD98" s="74">
        <f t="shared" si="121"/>
        <v>0</v>
      </c>
      <c r="AE98" s="67"/>
      <c r="AF98" s="67"/>
      <c r="AG98" s="67"/>
      <c r="AH98" s="67"/>
      <c r="AI98" s="114"/>
      <c r="AJ98" s="114"/>
      <c r="AK98" s="349">
        <v>100</v>
      </c>
      <c r="AL98" s="350">
        <v>30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5"/>
        <v>100</v>
      </c>
      <c r="AV98" s="70">
        <f t="shared" si="106"/>
        <v>30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>
        <v>38</v>
      </c>
      <c r="BF98" s="74">
        <v>5.4112</v>
      </c>
      <c r="BG98" s="357">
        <v>8</v>
      </c>
      <c r="BH98" s="358">
        <v>1.1392</v>
      </c>
      <c r="BI98" s="357"/>
      <c r="BJ98" s="358"/>
      <c r="BK98" s="264">
        <v>4</v>
      </c>
      <c r="BL98" s="74">
        <v>0.5696</v>
      </c>
      <c r="BM98" s="74"/>
      <c r="BN98" s="74"/>
      <c r="BO98" s="74"/>
      <c r="BP98" s="74"/>
      <c r="BQ98" s="74"/>
      <c r="BR98" s="74"/>
      <c r="BS98" s="263">
        <f t="shared" si="122"/>
        <v>50</v>
      </c>
      <c r="BT98" s="74">
        <f t="shared" si="123"/>
        <v>7.12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4"/>
        <v>45.08</v>
      </c>
      <c r="CP98" s="74">
        <f t="shared" si="125"/>
        <v>14</v>
      </c>
      <c r="CQ98" s="300">
        <v>247.40625</v>
      </c>
      <c r="CR98" s="300"/>
      <c r="CS98" s="300"/>
      <c r="CT98" s="274"/>
      <c r="CU98" s="355">
        <v>18.556701030927837</v>
      </c>
      <c r="CV98" s="172"/>
      <c r="CW98" s="301">
        <v>63.814432989690722</v>
      </c>
      <c r="CX98" s="274"/>
      <c r="CY98" s="274"/>
      <c r="CZ98" s="274"/>
      <c r="DA98" s="278">
        <f t="shared" si="126"/>
        <v>329.77738402061857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45">
        <v>41.103092783505197</v>
      </c>
      <c r="DL98" s="345">
        <v>13.701030927835101</v>
      </c>
      <c r="DM98" s="373">
        <f t="shared" si="130"/>
        <v>41.103092783505197</v>
      </c>
      <c r="DN98" s="373">
        <f t="shared" si="130"/>
        <v>13.701030927835101</v>
      </c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71">
        <v>41.24</v>
      </c>
      <c r="EH98" s="375">
        <v>10.31</v>
      </c>
      <c r="EI98" s="87">
        <v>257.73</v>
      </c>
      <c r="EJ98" s="87">
        <v>64.432500000000005</v>
      </c>
      <c r="EK98" s="74">
        <v>113.4</v>
      </c>
      <c r="EL98" s="279">
        <v>28.35</v>
      </c>
      <c r="EM98" s="267"/>
      <c r="EN98" s="267"/>
      <c r="EO98" s="267"/>
      <c r="EP98" s="267"/>
      <c r="EQ98" s="74">
        <f t="shared" si="132"/>
        <v>412.37</v>
      </c>
      <c r="ER98" s="74">
        <f t="shared" si="133"/>
        <v>103.0925</v>
      </c>
      <c r="ES98" s="172"/>
      <c r="ET98" s="172"/>
      <c r="EU98" s="280"/>
      <c r="EV98" s="280"/>
      <c r="EW98" s="70">
        <f t="shared" si="134"/>
        <v>0</v>
      </c>
      <c r="EX98" s="70">
        <f t="shared" si="135"/>
        <v>0</v>
      </c>
      <c r="EY98" s="74"/>
      <c r="EZ98" s="74"/>
      <c r="FA98" s="353">
        <v>47</v>
      </c>
      <c r="FB98" s="268"/>
      <c r="FC98" s="106">
        <v>42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9"/>
      <c r="HO98" s="74">
        <f t="shared" si="140"/>
        <v>0</v>
      </c>
      <c r="HP98" s="74">
        <f t="shared" si="141"/>
        <v>0</v>
      </c>
      <c r="HQ98" s="298">
        <v>565</v>
      </c>
      <c r="HR98" s="67"/>
      <c r="HS98" s="298">
        <v>565</v>
      </c>
      <c r="HT98" s="74"/>
      <c r="HU98" s="74">
        <f t="shared" si="142"/>
        <v>565</v>
      </c>
      <c r="HV98" s="74">
        <f t="shared" si="143"/>
        <v>0</v>
      </c>
      <c r="HW98" s="74"/>
      <c r="HX98" s="74"/>
      <c r="HY98" s="303"/>
      <c r="HZ98" s="303"/>
      <c r="IA98" s="89"/>
      <c r="IB98" s="87"/>
      <c r="IC98" s="172">
        <v>6.8</v>
      </c>
      <c r="ID98" s="269">
        <v>1.7</v>
      </c>
      <c r="IE98" s="184"/>
      <c r="IF98" s="184"/>
      <c r="IG98" s="74">
        <f t="shared" si="144"/>
        <v>6.8</v>
      </c>
      <c r="IH98" s="74">
        <f t="shared" si="145"/>
        <v>1.7</v>
      </c>
      <c r="II98" s="74">
        <v>205</v>
      </c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2"/>
        <v>205</v>
      </c>
      <c r="IV98" s="74">
        <f t="shared" si="113"/>
        <v>0</v>
      </c>
      <c r="IW98" s="74"/>
      <c r="IX98" s="74"/>
      <c r="IY98" s="67"/>
      <c r="IZ98" s="67"/>
      <c r="JA98" s="67">
        <v>10.31</v>
      </c>
      <c r="JB98" s="67"/>
      <c r="JC98" s="67">
        <v>10.31</v>
      </c>
      <c r="JD98" s="67"/>
      <c r="JE98" s="347">
        <v>5.15</v>
      </c>
      <c r="JF98" s="347"/>
      <c r="JG98" s="74">
        <f t="shared" si="146"/>
        <v>25.770000000000003</v>
      </c>
      <c r="JH98" s="74">
        <f t="shared" si="147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8"/>
        <v>50.796300000000002</v>
      </c>
      <c r="JX98" s="74">
        <f t="shared" si="149"/>
        <v>10</v>
      </c>
      <c r="JY98" s="74"/>
      <c r="JZ98" s="74"/>
      <c r="KA98" s="67"/>
      <c r="KB98" s="67"/>
      <c r="KC98" s="74">
        <f t="shared" si="150"/>
        <v>0</v>
      </c>
      <c r="KD98" s="74">
        <f t="shared" si="151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2"/>
        <v>0</v>
      </c>
      <c r="KP98" s="70">
        <f t="shared" si="152"/>
        <v>0</v>
      </c>
      <c r="KQ98" s="263"/>
      <c r="KR98" s="70"/>
      <c r="KS98" s="70"/>
      <c r="KT98" s="70"/>
      <c r="KU98" s="114">
        <f t="shared" si="153"/>
        <v>0</v>
      </c>
      <c r="KV98" s="114">
        <f t="shared" si="154"/>
        <v>0</v>
      </c>
      <c r="KW98" s="70"/>
      <c r="KX98" s="70"/>
      <c r="KY98" s="70">
        <f t="shared" si="155"/>
        <v>0</v>
      </c>
      <c r="KZ98" s="70">
        <f t="shared" si="156"/>
        <v>0</v>
      </c>
      <c r="LA98" s="70"/>
      <c r="LB98" s="70"/>
      <c r="LC98" s="70"/>
      <c r="LD98" s="70"/>
      <c r="LE98" s="70">
        <f t="shared" si="157"/>
        <v>0</v>
      </c>
      <c r="LF98" s="70">
        <f t="shared" si="158"/>
        <v>0</v>
      </c>
      <c r="LG98" s="70"/>
      <c r="LH98" s="70"/>
      <c r="LI98" s="70">
        <f t="shared" si="159"/>
        <v>0</v>
      </c>
      <c r="LJ98" s="70">
        <f t="shared" si="160"/>
        <v>0</v>
      </c>
      <c r="LK98" s="67">
        <v>24.2</v>
      </c>
      <c r="LL98" s="269"/>
      <c r="LM98" s="75">
        <v>24.02</v>
      </c>
      <c r="LN98" s="368"/>
      <c r="LO98" s="75">
        <v>6.5750000000000002</v>
      </c>
      <c r="LP98" s="370"/>
      <c r="LQ98" s="130"/>
      <c r="LR98" s="271"/>
      <c r="LS98" s="271"/>
      <c r="LT98" s="271"/>
      <c r="LU98" s="70">
        <f t="shared" si="161"/>
        <v>54.795000000000002</v>
      </c>
      <c r="LV98" s="70">
        <f t="shared" si="162"/>
        <v>0</v>
      </c>
      <c r="LW98" s="130"/>
      <c r="LX98" s="70"/>
      <c r="LY98" s="70"/>
      <c r="LZ98" s="70"/>
      <c r="MA98" s="70">
        <f t="shared" si="163"/>
        <v>0</v>
      </c>
      <c r="MB98" s="70">
        <f t="shared" si="164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5"/>
        <v>0</v>
      </c>
      <c r="ML98" s="70">
        <f t="shared" si="166"/>
        <v>0</v>
      </c>
      <c r="MM98" s="371">
        <v>0</v>
      </c>
      <c r="MN98" s="371"/>
      <c r="MO98" s="371">
        <v>0</v>
      </c>
      <c r="MP98" s="371"/>
      <c r="MQ98" s="70">
        <f t="shared" si="167"/>
        <v>0</v>
      </c>
      <c r="MR98" s="70">
        <f t="shared" si="168"/>
        <v>0</v>
      </c>
      <c r="MS98" s="70"/>
      <c r="MT98" s="70"/>
      <c r="MU98" s="70">
        <f t="shared" si="169"/>
        <v>0</v>
      </c>
      <c r="MV98" s="70">
        <f t="shared" si="170"/>
        <v>0</v>
      </c>
      <c r="MW98" s="70"/>
      <c r="MX98" s="70"/>
      <c r="MY98" s="70">
        <f t="shared" si="171"/>
        <v>0</v>
      </c>
      <c r="MZ98" s="70">
        <f t="shared" si="172"/>
        <v>0</v>
      </c>
      <c r="NA98" s="305"/>
      <c r="NB98" s="344"/>
      <c r="NC98" s="70">
        <f t="shared" si="173"/>
        <v>0</v>
      </c>
      <c r="ND98" s="70">
        <f t="shared" si="174"/>
        <v>0</v>
      </c>
      <c r="NE98" s="172"/>
      <c r="NF98" s="172"/>
      <c r="NG98" s="172">
        <f t="shared" si="175"/>
        <v>0</v>
      </c>
      <c r="NH98" s="172">
        <f t="shared" si="176"/>
        <v>0</v>
      </c>
      <c r="NI98" s="172"/>
      <c r="NJ98" s="172"/>
      <c r="NK98" s="172">
        <f t="shared" si="177"/>
        <v>0</v>
      </c>
      <c r="NL98" s="172">
        <f t="shared" si="178"/>
        <v>0</v>
      </c>
      <c r="NM98" s="264"/>
      <c r="NN98" s="172"/>
      <c r="NO98" s="172">
        <f t="shared" si="179"/>
        <v>0</v>
      </c>
      <c r="NP98" s="172">
        <f t="shared" si="180"/>
        <v>0</v>
      </c>
      <c r="NQ98" s="303">
        <v>0</v>
      </c>
      <c r="NR98" s="303"/>
      <c r="NS98" s="270">
        <v>0</v>
      </c>
      <c r="NT98" s="270"/>
      <c r="NU98" s="270">
        <v>0</v>
      </c>
      <c r="NV98" s="270"/>
      <c r="NW98" s="270">
        <v>0</v>
      </c>
      <c r="NX98" s="270"/>
      <c r="NY98" s="270">
        <v>0</v>
      </c>
      <c r="NZ98" s="270"/>
      <c r="OA98" s="270">
        <v>0</v>
      </c>
      <c r="OB98" s="270"/>
      <c r="OC98" s="70">
        <f t="shared" si="181"/>
        <v>0</v>
      </c>
      <c r="OD98" s="70">
        <f t="shared" si="182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3"/>
        <v>0</v>
      </c>
      <c r="ON98" s="70">
        <f t="shared" si="184"/>
        <v>0</v>
      </c>
      <c r="OO98" s="372">
        <v>0</v>
      </c>
      <c r="OP98" s="270"/>
      <c r="OQ98" s="372">
        <v>0</v>
      </c>
      <c r="OR98" s="270"/>
      <c r="OS98" s="372">
        <v>0</v>
      </c>
      <c r="OT98" s="270"/>
      <c r="OU98" s="172">
        <f t="shared" si="185"/>
        <v>0</v>
      </c>
      <c r="OV98" s="172">
        <f t="shared" si="186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63"/>
      <c r="L99" s="263"/>
      <c r="M99" s="67"/>
      <c r="N99" s="67"/>
      <c r="O99" s="71"/>
      <c r="P99" s="67"/>
      <c r="Q99" s="114">
        <v>0</v>
      </c>
      <c r="R99" s="74">
        <v>0</v>
      </c>
      <c r="S99" s="263"/>
      <c r="T99" s="263"/>
      <c r="U99" s="74"/>
      <c r="V99" s="74"/>
      <c r="W99" s="74">
        <f t="shared" si="118"/>
        <v>0</v>
      </c>
      <c r="X99" s="74">
        <f t="shared" si="119"/>
        <v>0</v>
      </c>
      <c r="Y99" s="74"/>
      <c r="Z99" s="74"/>
      <c r="AA99" s="71"/>
      <c r="AB99" s="67"/>
      <c r="AC99" s="74">
        <f t="shared" si="120"/>
        <v>0</v>
      </c>
      <c r="AD99" s="74">
        <f t="shared" si="121"/>
        <v>0</v>
      </c>
      <c r="AE99" s="67"/>
      <c r="AF99" s="67"/>
      <c r="AG99" s="67"/>
      <c r="AH99" s="67"/>
      <c r="AI99" s="114"/>
      <c r="AJ99" s="114"/>
      <c r="AK99" s="349">
        <v>100</v>
      </c>
      <c r="AL99" s="350">
        <v>30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5"/>
        <v>100</v>
      </c>
      <c r="AV99" s="70">
        <f t="shared" si="106"/>
        <v>30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>
        <v>38</v>
      </c>
      <c r="BF99" s="74">
        <v>5.4112</v>
      </c>
      <c r="BG99" s="357">
        <v>8</v>
      </c>
      <c r="BH99" s="358">
        <v>1.1392</v>
      </c>
      <c r="BI99" s="357"/>
      <c r="BJ99" s="358"/>
      <c r="BK99" s="264">
        <v>4</v>
      </c>
      <c r="BL99" s="74">
        <v>0.5696</v>
      </c>
      <c r="BM99" s="74"/>
      <c r="BN99" s="74"/>
      <c r="BO99" s="74"/>
      <c r="BP99" s="74"/>
      <c r="BQ99" s="74"/>
      <c r="BR99" s="74"/>
      <c r="BS99" s="263">
        <f t="shared" si="122"/>
        <v>50</v>
      </c>
      <c r="BT99" s="74">
        <f t="shared" si="123"/>
        <v>7.12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4"/>
        <v>45.08</v>
      </c>
      <c r="CP99" s="74">
        <f t="shared" si="125"/>
        <v>14</v>
      </c>
      <c r="CQ99" s="300">
        <v>247.40625</v>
      </c>
      <c r="CR99" s="300"/>
      <c r="CS99" s="300"/>
      <c r="CT99" s="274"/>
      <c r="CU99" s="355">
        <v>18.556701030927837</v>
      </c>
      <c r="CV99" s="172"/>
      <c r="CW99" s="301">
        <v>63.814432989690722</v>
      </c>
      <c r="CX99" s="274"/>
      <c r="CY99" s="274"/>
      <c r="CZ99" s="274"/>
      <c r="DA99" s="278">
        <f t="shared" si="126"/>
        <v>329.77738402061857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45">
        <v>41.103092783505197</v>
      </c>
      <c r="DL99" s="345">
        <v>13.701030927835101</v>
      </c>
      <c r="DM99" s="373">
        <f t="shared" si="130"/>
        <v>41.103092783505197</v>
      </c>
      <c r="DN99" s="373">
        <f t="shared" si="130"/>
        <v>13.701030927835101</v>
      </c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71">
        <v>41.24</v>
      </c>
      <c r="EH99" s="375">
        <v>10.31</v>
      </c>
      <c r="EI99" s="87">
        <v>257.73</v>
      </c>
      <c r="EJ99" s="87">
        <v>64.432500000000005</v>
      </c>
      <c r="EK99" s="74">
        <v>113.4</v>
      </c>
      <c r="EL99" s="279">
        <v>28.35</v>
      </c>
      <c r="EM99" s="267"/>
      <c r="EN99" s="267"/>
      <c r="EO99" s="267"/>
      <c r="EP99" s="267"/>
      <c r="EQ99" s="74">
        <f t="shared" si="132"/>
        <v>412.37</v>
      </c>
      <c r="ER99" s="74">
        <f t="shared" si="133"/>
        <v>103.0925</v>
      </c>
      <c r="ES99" s="172"/>
      <c r="ET99" s="172"/>
      <c r="EU99" s="280"/>
      <c r="EV99" s="280"/>
      <c r="EW99" s="70">
        <f t="shared" si="134"/>
        <v>0</v>
      </c>
      <c r="EX99" s="70">
        <f t="shared" si="135"/>
        <v>0</v>
      </c>
      <c r="EY99" s="74"/>
      <c r="EZ99" s="74"/>
      <c r="FA99" s="353">
        <v>45</v>
      </c>
      <c r="FB99" s="268"/>
      <c r="FC99" s="106">
        <v>40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9"/>
      <c r="HO99" s="74">
        <f t="shared" si="140"/>
        <v>0</v>
      </c>
      <c r="HP99" s="74">
        <f t="shared" si="141"/>
        <v>0</v>
      </c>
      <c r="HQ99" s="298">
        <v>565</v>
      </c>
      <c r="HR99" s="67"/>
      <c r="HS99" s="298">
        <v>565</v>
      </c>
      <c r="HT99" s="74"/>
      <c r="HU99" s="74">
        <f t="shared" si="142"/>
        <v>565</v>
      </c>
      <c r="HV99" s="74">
        <f t="shared" si="143"/>
        <v>0</v>
      </c>
      <c r="HW99" s="74"/>
      <c r="HX99" s="74"/>
      <c r="HY99" s="303"/>
      <c r="HZ99" s="303"/>
      <c r="IA99" s="89"/>
      <c r="IB99" s="87"/>
      <c r="IC99" s="172">
        <v>6.8</v>
      </c>
      <c r="ID99" s="269">
        <v>1.7</v>
      </c>
      <c r="IE99" s="184"/>
      <c r="IF99" s="184"/>
      <c r="IG99" s="74">
        <f t="shared" si="144"/>
        <v>6.8</v>
      </c>
      <c r="IH99" s="74">
        <f t="shared" si="145"/>
        <v>1.7</v>
      </c>
      <c r="II99" s="74">
        <v>205</v>
      </c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2"/>
        <v>205</v>
      </c>
      <c r="IV99" s="74">
        <f t="shared" si="113"/>
        <v>0</v>
      </c>
      <c r="IW99" s="74"/>
      <c r="IX99" s="74"/>
      <c r="IY99" s="67"/>
      <c r="IZ99" s="67"/>
      <c r="JA99" s="67">
        <v>10.31</v>
      </c>
      <c r="JB99" s="67"/>
      <c r="JC99" s="67">
        <v>10.31</v>
      </c>
      <c r="JD99" s="67"/>
      <c r="JE99" s="347">
        <v>5.15</v>
      </c>
      <c r="JF99" s="347"/>
      <c r="JG99" s="74">
        <f t="shared" si="146"/>
        <v>25.770000000000003</v>
      </c>
      <c r="JH99" s="74">
        <f t="shared" si="147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8"/>
        <v>50.796300000000002</v>
      </c>
      <c r="JX99" s="74">
        <f t="shared" si="149"/>
        <v>10</v>
      </c>
      <c r="JY99" s="74"/>
      <c r="JZ99" s="74"/>
      <c r="KA99" s="67"/>
      <c r="KB99" s="67"/>
      <c r="KC99" s="74">
        <f t="shared" si="150"/>
        <v>0</v>
      </c>
      <c r="KD99" s="74">
        <f t="shared" si="151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2"/>
        <v>0</v>
      </c>
      <c r="KP99" s="70">
        <f t="shared" si="152"/>
        <v>0</v>
      </c>
      <c r="KQ99" s="263"/>
      <c r="KR99" s="70"/>
      <c r="KS99" s="70"/>
      <c r="KT99" s="70"/>
      <c r="KU99" s="114">
        <f t="shared" si="153"/>
        <v>0</v>
      </c>
      <c r="KV99" s="114">
        <f t="shared" si="154"/>
        <v>0</v>
      </c>
      <c r="KW99" s="70"/>
      <c r="KX99" s="70"/>
      <c r="KY99" s="70">
        <f t="shared" si="155"/>
        <v>0</v>
      </c>
      <c r="KZ99" s="70">
        <f t="shared" si="156"/>
        <v>0</v>
      </c>
      <c r="LA99" s="70"/>
      <c r="LB99" s="70"/>
      <c r="LC99" s="70"/>
      <c r="LD99" s="70"/>
      <c r="LE99" s="70">
        <f t="shared" si="157"/>
        <v>0</v>
      </c>
      <c r="LF99" s="70">
        <f t="shared" si="158"/>
        <v>0</v>
      </c>
      <c r="LG99" s="70"/>
      <c r="LH99" s="70"/>
      <c r="LI99" s="70">
        <f t="shared" si="159"/>
        <v>0</v>
      </c>
      <c r="LJ99" s="70">
        <f t="shared" si="160"/>
        <v>0</v>
      </c>
      <c r="LK99" s="67">
        <v>24.2</v>
      </c>
      <c r="LL99" s="269"/>
      <c r="LM99" s="75">
        <v>24.02</v>
      </c>
      <c r="LN99" s="368"/>
      <c r="LO99" s="75">
        <v>6.5750000000000002</v>
      </c>
      <c r="LP99" s="370"/>
      <c r="LQ99" s="130"/>
      <c r="LR99" s="271"/>
      <c r="LS99" s="271"/>
      <c r="LT99" s="271"/>
      <c r="LU99" s="70">
        <f t="shared" si="161"/>
        <v>54.795000000000002</v>
      </c>
      <c r="LV99" s="70">
        <f t="shared" si="162"/>
        <v>0</v>
      </c>
      <c r="LW99" s="130"/>
      <c r="LX99" s="70"/>
      <c r="LY99" s="70"/>
      <c r="LZ99" s="70"/>
      <c r="MA99" s="70">
        <f t="shared" si="163"/>
        <v>0</v>
      </c>
      <c r="MB99" s="70">
        <f t="shared" si="164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5"/>
        <v>0</v>
      </c>
      <c r="ML99" s="70">
        <f t="shared" si="166"/>
        <v>0</v>
      </c>
      <c r="MM99" s="371">
        <v>0</v>
      </c>
      <c r="MN99" s="371"/>
      <c r="MO99" s="371">
        <v>0</v>
      </c>
      <c r="MP99" s="371"/>
      <c r="MQ99" s="70">
        <f t="shared" si="167"/>
        <v>0</v>
      </c>
      <c r="MR99" s="70">
        <f t="shared" si="168"/>
        <v>0</v>
      </c>
      <c r="MS99" s="70"/>
      <c r="MT99" s="70"/>
      <c r="MU99" s="70">
        <f t="shared" si="169"/>
        <v>0</v>
      </c>
      <c r="MV99" s="70">
        <f t="shared" si="170"/>
        <v>0</v>
      </c>
      <c r="MW99" s="70"/>
      <c r="MX99" s="70"/>
      <c r="MY99" s="70">
        <f t="shared" si="171"/>
        <v>0</v>
      </c>
      <c r="MZ99" s="70">
        <f t="shared" si="172"/>
        <v>0</v>
      </c>
      <c r="NA99" s="305"/>
      <c r="NB99" s="344"/>
      <c r="NC99" s="70">
        <f t="shared" si="173"/>
        <v>0</v>
      </c>
      <c r="ND99" s="70">
        <f t="shared" si="174"/>
        <v>0</v>
      </c>
      <c r="NE99" s="172"/>
      <c r="NF99" s="172"/>
      <c r="NG99" s="172">
        <f t="shared" si="175"/>
        <v>0</v>
      </c>
      <c r="NH99" s="172">
        <f t="shared" si="176"/>
        <v>0</v>
      </c>
      <c r="NI99" s="172"/>
      <c r="NJ99" s="172"/>
      <c r="NK99" s="172">
        <f t="shared" si="177"/>
        <v>0</v>
      </c>
      <c r="NL99" s="172">
        <f t="shared" si="178"/>
        <v>0</v>
      </c>
      <c r="NM99" s="264"/>
      <c r="NN99" s="172"/>
      <c r="NO99" s="172">
        <f t="shared" si="179"/>
        <v>0</v>
      </c>
      <c r="NP99" s="172">
        <f t="shared" si="180"/>
        <v>0</v>
      </c>
      <c r="NQ99" s="303">
        <v>0</v>
      </c>
      <c r="NR99" s="303"/>
      <c r="NS99" s="270">
        <v>0</v>
      </c>
      <c r="NT99" s="270"/>
      <c r="NU99" s="270">
        <v>0</v>
      </c>
      <c r="NV99" s="270"/>
      <c r="NW99" s="270">
        <v>0</v>
      </c>
      <c r="NX99" s="270"/>
      <c r="NY99" s="270">
        <v>0</v>
      </c>
      <c r="NZ99" s="270"/>
      <c r="OA99" s="270">
        <v>0</v>
      </c>
      <c r="OB99" s="270"/>
      <c r="OC99" s="70">
        <f t="shared" si="181"/>
        <v>0</v>
      </c>
      <c r="OD99" s="70">
        <f t="shared" si="182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3"/>
        <v>0</v>
      </c>
      <c r="ON99" s="70">
        <f t="shared" si="184"/>
        <v>0</v>
      </c>
      <c r="OO99" s="372">
        <v>0</v>
      </c>
      <c r="OP99" s="270"/>
      <c r="OQ99" s="372">
        <v>0</v>
      </c>
      <c r="OR99" s="270"/>
      <c r="OS99" s="372">
        <v>0</v>
      </c>
      <c r="OT99" s="270"/>
      <c r="OU99" s="172">
        <f t="shared" si="185"/>
        <v>0</v>
      </c>
      <c r="OV99" s="172">
        <f t="shared" si="186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63"/>
      <c r="L100" s="263"/>
      <c r="M100" s="67"/>
      <c r="N100" s="67"/>
      <c r="O100" s="71"/>
      <c r="P100" s="67"/>
      <c r="Q100" s="114">
        <v>0</v>
      </c>
      <c r="R100" s="74">
        <v>0</v>
      </c>
      <c r="S100" s="263"/>
      <c r="T100" s="263"/>
      <c r="U100" s="74"/>
      <c r="V100" s="74"/>
      <c r="W100" s="74">
        <f t="shared" si="118"/>
        <v>0</v>
      </c>
      <c r="X100" s="74">
        <f t="shared" si="119"/>
        <v>0</v>
      </c>
      <c r="Y100" s="74"/>
      <c r="Z100" s="74"/>
      <c r="AA100" s="71"/>
      <c r="AB100" s="67"/>
      <c r="AC100" s="74">
        <f t="shared" si="120"/>
        <v>0</v>
      </c>
      <c r="AD100" s="74">
        <f t="shared" si="121"/>
        <v>0</v>
      </c>
      <c r="AE100" s="67"/>
      <c r="AF100" s="67"/>
      <c r="AG100" s="67"/>
      <c r="AH100" s="67"/>
      <c r="AI100" s="114"/>
      <c r="AJ100" s="114"/>
      <c r="AK100" s="349">
        <v>100</v>
      </c>
      <c r="AL100" s="350">
        <v>30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5"/>
        <v>100</v>
      </c>
      <c r="AV100" s="70">
        <f t="shared" si="106"/>
        <v>30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>
        <v>38</v>
      </c>
      <c r="BF100" s="74">
        <v>5.4112</v>
      </c>
      <c r="BG100" s="357">
        <v>8</v>
      </c>
      <c r="BH100" s="358">
        <v>1.1392</v>
      </c>
      <c r="BI100" s="357"/>
      <c r="BJ100" s="358"/>
      <c r="BK100" s="264">
        <v>4</v>
      </c>
      <c r="BL100" s="74">
        <v>0.5696</v>
      </c>
      <c r="BM100" s="74"/>
      <c r="BN100" s="74"/>
      <c r="BO100" s="74"/>
      <c r="BP100" s="74"/>
      <c r="BQ100" s="74"/>
      <c r="BR100" s="74"/>
      <c r="BS100" s="263">
        <f t="shared" si="122"/>
        <v>50</v>
      </c>
      <c r="BT100" s="74">
        <f t="shared" si="123"/>
        <v>7.12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4"/>
        <v>45.08</v>
      </c>
      <c r="CP100" s="74">
        <f t="shared" si="125"/>
        <v>14</v>
      </c>
      <c r="CQ100" s="300">
        <v>247.40625</v>
      </c>
      <c r="CR100" s="300"/>
      <c r="CS100" s="300"/>
      <c r="CT100" s="274"/>
      <c r="CU100" s="355">
        <v>18.556701030927837</v>
      </c>
      <c r="CV100" s="172"/>
      <c r="CW100" s="301">
        <v>63.814432989690722</v>
      </c>
      <c r="CX100" s="274"/>
      <c r="CY100" s="274"/>
      <c r="CZ100" s="274"/>
      <c r="DA100" s="278">
        <f t="shared" si="126"/>
        <v>329.77738402061857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45">
        <v>41.103092783505197</v>
      </c>
      <c r="DL100" s="345">
        <v>13.701030927835101</v>
      </c>
      <c r="DM100" s="373">
        <f t="shared" si="130"/>
        <v>41.103092783505197</v>
      </c>
      <c r="DN100" s="373">
        <f t="shared" si="130"/>
        <v>13.701030927835101</v>
      </c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71">
        <v>41.24</v>
      </c>
      <c r="EH100" s="375">
        <v>10.31</v>
      </c>
      <c r="EI100" s="87">
        <v>257.73</v>
      </c>
      <c r="EJ100" s="87">
        <v>64.432500000000005</v>
      </c>
      <c r="EK100" s="74">
        <v>113.4</v>
      </c>
      <c r="EL100" s="279">
        <v>28.35</v>
      </c>
      <c r="EM100" s="267"/>
      <c r="EN100" s="267"/>
      <c r="EO100" s="267"/>
      <c r="EP100" s="267"/>
      <c r="EQ100" s="74">
        <f t="shared" si="132"/>
        <v>412.37</v>
      </c>
      <c r="ER100" s="74">
        <f t="shared" si="133"/>
        <v>103.0925</v>
      </c>
      <c r="ES100" s="172"/>
      <c r="ET100" s="172"/>
      <c r="EU100" s="280"/>
      <c r="EV100" s="280"/>
      <c r="EW100" s="70">
        <f t="shared" si="134"/>
        <v>0</v>
      </c>
      <c r="EX100" s="70">
        <f t="shared" si="135"/>
        <v>0</v>
      </c>
      <c r="EY100" s="74"/>
      <c r="EZ100" s="74"/>
      <c r="FA100" s="353">
        <v>45</v>
      </c>
      <c r="FB100" s="268"/>
      <c r="FC100" s="106">
        <v>40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9"/>
      <c r="HO100" s="74">
        <f t="shared" si="140"/>
        <v>0</v>
      </c>
      <c r="HP100" s="74">
        <f t="shared" si="141"/>
        <v>0</v>
      </c>
      <c r="HQ100" s="298">
        <v>565</v>
      </c>
      <c r="HR100" s="67"/>
      <c r="HS100" s="298">
        <v>565</v>
      </c>
      <c r="HT100" s="74"/>
      <c r="HU100" s="74">
        <f t="shared" si="142"/>
        <v>565</v>
      </c>
      <c r="HV100" s="74">
        <f t="shared" si="143"/>
        <v>0</v>
      </c>
      <c r="HW100" s="74"/>
      <c r="HX100" s="74"/>
      <c r="HY100" s="303"/>
      <c r="HZ100" s="303"/>
      <c r="IA100" s="89"/>
      <c r="IB100" s="87"/>
      <c r="IC100" s="172">
        <v>6.8</v>
      </c>
      <c r="ID100" s="269">
        <v>1.7</v>
      </c>
      <c r="IE100" s="184"/>
      <c r="IF100" s="184"/>
      <c r="IG100" s="74">
        <f t="shared" si="144"/>
        <v>6.8</v>
      </c>
      <c r="IH100" s="74">
        <f t="shared" si="145"/>
        <v>1.7</v>
      </c>
      <c r="II100" s="74">
        <v>205</v>
      </c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2"/>
        <v>205</v>
      </c>
      <c r="IV100" s="74">
        <f t="shared" si="113"/>
        <v>0</v>
      </c>
      <c r="IW100" s="74"/>
      <c r="IX100" s="74"/>
      <c r="IY100" s="67"/>
      <c r="IZ100" s="67"/>
      <c r="JA100" s="67">
        <v>10.31</v>
      </c>
      <c r="JB100" s="67"/>
      <c r="JC100" s="67">
        <v>10.31</v>
      </c>
      <c r="JD100" s="67"/>
      <c r="JE100" s="347">
        <v>5.15</v>
      </c>
      <c r="JF100" s="347"/>
      <c r="JG100" s="74">
        <f t="shared" si="146"/>
        <v>25.770000000000003</v>
      </c>
      <c r="JH100" s="74">
        <f t="shared" si="147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8"/>
        <v>50.796300000000002</v>
      </c>
      <c r="JX100" s="74">
        <f t="shared" si="149"/>
        <v>10</v>
      </c>
      <c r="JY100" s="74"/>
      <c r="JZ100" s="74"/>
      <c r="KA100" s="67"/>
      <c r="KB100" s="67"/>
      <c r="KC100" s="74">
        <f t="shared" si="150"/>
        <v>0</v>
      </c>
      <c r="KD100" s="74">
        <f t="shared" si="151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2"/>
        <v>0</v>
      </c>
      <c r="KP100" s="70">
        <f t="shared" si="152"/>
        <v>0</v>
      </c>
      <c r="KQ100" s="263"/>
      <c r="KR100" s="70"/>
      <c r="KS100" s="70"/>
      <c r="KT100" s="70"/>
      <c r="KU100" s="114">
        <f t="shared" si="153"/>
        <v>0</v>
      </c>
      <c r="KV100" s="114">
        <f t="shared" si="154"/>
        <v>0</v>
      </c>
      <c r="KW100" s="70"/>
      <c r="KX100" s="70"/>
      <c r="KY100" s="70">
        <f t="shared" si="155"/>
        <v>0</v>
      </c>
      <c r="KZ100" s="70">
        <f t="shared" si="156"/>
        <v>0</v>
      </c>
      <c r="LA100" s="70"/>
      <c r="LB100" s="70"/>
      <c r="LC100" s="70"/>
      <c r="LD100" s="70"/>
      <c r="LE100" s="70">
        <f t="shared" si="157"/>
        <v>0</v>
      </c>
      <c r="LF100" s="70">
        <f t="shared" si="158"/>
        <v>0</v>
      </c>
      <c r="LG100" s="70"/>
      <c r="LH100" s="70"/>
      <c r="LI100" s="70">
        <f t="shared" si="159"/>
        <v>0</v>
      </c>
      <c r="LJ100" s="70">
        <f t="shared" si="160"/>
        <v>0</v>
      </c>
      <c r="LK100" s="67">
        <v>24.2</v>
      </c>
      <c r="LL100" s="269"/>
      <c r="LM100" s="75">
        <v>24.02</v>
      </c>
      <c r="LN100" s="368"/>
      <c r="LO100" s="75">
        <v>6.5750000000000002</v>
      </c>
      <c r="LP100" s="370"/>
      <c r="LQ100" s="130"/>
      <c r="LR100" s="271"/>
      <c r="LS100" s="271"/>
      <c r="LT100" s="271"/>
      <c r="LU100" s="70">
        <f t="shared" si="161"/>
        <v>54.795000000000002</v>
      </c>
      <c r="LV100" s="70">
        <f t="shared" si="162"/>
        <v>0</v>
      </c>
      <c r="LW100" s="130"/>
      <c r="LX100" s="70"/>
      <c r="LY100" s="70"/>
      <c r="LZ100" s="70"/>
      <c r="MA100" s="70">
        <f t="shared" si="163"/>
        <v>0</v>
      </c>
      <c r="MB100" s="70">
        <f t="shared" si="164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5"/>
        <v>0</v>
      </c>
      <c r="ML100" s="70">
        <f t="shared" si="166"/>
        <v>0</v>
      </c>
      <c r="MM100" s="371">
        <v>0</v>
      </c>
      <c r="MN100" s="371"/>
      <c r="MO100" s="371">
        <v>0</v>
      </c>
      <c r="MP100" s="371"/>
      <c r="MQ100" s="70">
        <f t="shared" si="167"/>
        <v>0</v>
      </c>
      <c r="MR100" s="70">
        <f t="shared" si="168"/>
        <v>0</v>
      </c>
      <c r="MS100" s="70"/>
      <c r="MT100" s="70"/>
      <c r="MU100" s="70">
        <f t="shared" si="169"/>
        <v>0</v>
      </c>
      <c r="MV100" s="70">
        <f t="shared" si="170"/>
        <v>0</v>
      </c>
      <c r="MW100" s="70"/>
      <c r="MX100" s="70"/>
      <c r="MY100" s="70">
        <f t="shared" si="171"/>
        <v>0</v>
      </c>
      <c r="MZ100" s="70">
        <f t="shared" si="172"/>
        <v>0</v>
      </c>
      <c r="NA100" s="305"/>
      <c r="NB100" s="344"/>
      <c r="NC100" s="70">
        <f t="shared" si="173"/>
        <v>0</v>
      </c>
      <c r="ND100" s="70">
        <f t="shared" si="174"/>
        <v>0</v>
      </c>
      <c r="NE100" s="172"/>
      <c r="NF100" s="172"/>
      <c r="NG100" s="172">
        <f t="shared" si="175"/>
        <v>0</v>
      </c>
      <c r="NH100" s="172">
        <f t="shared" si="176"/>
        <v>0</v>
      </c>
      <c r="NI100" s="172"/>
      <c r="NJ100" s="172"/>
      <c r="NK100" s="172">
        <f t="shared" si="177"/>
        <v>0</v>
      </c>
      <c r="NL100" s="172">
        <f t="shared" si="178"/>
        <v>0</v>
      </c>
      <c r="NM100" s="264"/>
      <c r="NN100" s="172"/>
      <c r="NO100" s="172">
        <f t="shared" si="179"/>
        <v>0</v>
      </c>
      <c r="NP100" s="172">
        <f t="shared" si="180"/>
        <v>0</v>
      </c>
      <c r="NQ100" s="303">
        <v>0</v>
      </c>
      <c r="NR100" s="303"/>
      <c r="NS100" s="270">
        <v>0</v>
      </c>
      <c r="NT100" s="270"/>
      <c r="NU100" s="270">
        <v>0</v>
      </c>
      <c r="NV100" s="270"/>
      <c r="NW100" s="270">
        <v>0</v>
      </c>
      <c r="NX100" s="270"/>
      <c r="NY100" s="270">
        <v>0</v>
      </c>
      <c r="NZ100" s="270"/>
      <c r="OA100" s="270">
        <v>0</v>
      </c>
      <c r="OB100" s="270"/>
      <c r="OC100" s="70">
        <f t="shared" si="181"/>
        <v>0</v>
      </c>
      <c r="OD100" s="70">
        <f t="shared" si="182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3"/>
        <v>0</v>
      </c>
      <c r="ON100" s="70">
        <f t="shared" si="184"/>
        <v>0</v>
      </c>
      <c r="OO100" s="372">
        <v>0</v>
      </c>
      <c r="OP100" s="270"/>
      <c r="OQ100" s="372">
        <v>0</v>
      </c>
      <c r="OR100" s="270"/>
      <c r="OS100" s="372">
        <v>0</v>
      </c>
      <c r="OT100" s="270"/>
      <c r="OU100" s="172">
        <f t="shared" si="185"/>
        <v>0</v>
      </c>
      <c r="OV100" s="172">
        <f t="shared" si="186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63"/>
      <c r="L101" s="263"/>
      <c r="M101" s="67"/>
      <c r="N101" s="67"/>
      <c r="O101" s="71"/>
      <c r="P101" s="67"/>
      <c r="Q101" s="114">
        <v>0</v>
      </c>
      <c r="R101" s="74">
        <v>0</v>
      </c>
      <c r="S101" s="263"/>
      <c r="T101" s="263"/>
      <c r="U101" s="74"/>
      <c r="V101" s="74"/>
      <c r="W101" s="74">
        <f t="shared" si="118"/>
        <v>0</v>
      </c>
      <c r="X101" s="74">
        <f t="shared" si="119"/>
        <v>0</v>
      </c>
      <c r="Y101" s="74"/>
      <c r="Z101" s="74"/>
      <c r="AA101" s="71"/>
      <c r="AB101" s="67"/>
      <c r="AC101" s="74">
        <f t="shared" si="120"/>
        <v>0</v>
      </c>
      <c r="AD101" s="74">
        <f t="shared" si="121"/>
        <v>0</v>
      </c>
      <c r="AE101" s="67"/>
      <c r="AF101" s="67"/>
      <c r="AG101" s="67"/>
      <c r="AH101" s="67"/>
      <c r="AI101" s="114"/>
      <c r="AJ101" s="114"/>
      <c r="AK101" s="349">
        <v>100</v>
      </c>
      <c r="AL101" s="350">
        <v>30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5"/>
        <v>100</v>
      </c>
      <c r="AV101" s="70">
        <f t="shared" si="106"/>
        <v>30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>
        <v>38</v>
      </c>
      <c r="BF101" s="74">
        <v>5.4112</v>
      </c>
      <c r="BG101" s="357">
        <v>8</v>
      </c>
      <c r="BH101" s="358">
        <v>1.1392</v>
      </c>
      <c r="BI101" s="357"/>
      <c r="BJ101" s="358"/>
      <c r="BK101" s="264">
        <v>4</v>
      </c>
      <c r="BL101" s="74">
        <v>0.5696</v>
      </c>
      <c r="BM101" s="74"/>
      <c r="BN101" s="74"/>
      <c r="BO101" s="74"/>
      <c r="BP101" s="74"/>
      <c r="BQ101" s="74"/>
      <c r="BR101" s="74"/>
      <c r="BS101" s="263">
        <f t="shared" si="122"/>
        <v>50</v>
      </c>
      <c r="BT101" s="74">
        <f t="shared" si="123"/>
        <v>7.12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4"/>
        <v>45.08</v>
      </c>
      <c r="CP101" s="74">
        <f t="shared" si="125"/>
        <v>14</v>
      </c>
      <c r="CQ101" s="300">
        <v>247.40625</v>
      </c>
      <c r="CR101" s="300"/>
      <c r="CS101" s="300"/>
      <c r="CT101" s="274"/>
      <c r="CU101" s="355">
        <v>18.556701030927837</v>
      </c>
      <c r="CV101" s="172"/>
      <c r="CW101" s="301">
        <v>63.814432989690722</v>
      </c>
      <c r="CX101" s="274"/>
      <c r="CY101" s="274"/>
      <c r="CZ101" s="274"/>
      <c r="DA101" s="278">
        <f t="shared" si="126"/>
        <v>329.77738402061857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45">
        <v>41.103092783505197</v>
      </c>
      <c r="DL101" s="345">
        <v>13.701030927835101</v>
      </c>
      <c r="DM101" s="373">
        <f t="shared" si="130"/>
        <v>41.103092783505197</v>
      </c>
      <c r="DN101" s="373">
        <f t="shared" si="130"/>
        <v>13.701030927835101</v>
      </c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71">
        <v>41.24</v>
      </c>
      <c r="EH101" s="375">
        <v>10.31</v>
      </c>
      <c r="EI101" s="87">
        <v>257.73</v>
      </c>
      <c r="EJ101" s="87">
        <v>64.432500000000005</v>
      </c>
      <c r="EK101" s="74">
        <v>113.4</v>
      </c>
      <c r="EL101" s="279">
        <v>28.35</v>
      </c>
      <c r="EM101" s="267"/>
      <c r="EN101" s="267"/>
      <c r="EO101" s="267"/>
      <c r="EP101" s="267"/>
      <c r="EQ101" s="74">
        <f t="shared" si="132"/>
        <v>412.37</v>
      </c>
      <c r="ER101" s="74">
        <f t="shared" si="133"/>
        <v>103.0925</v>
      </c>
      <c r="ES101" s="172"/>
      <c r="ET101" s="172"/>
      <c r="EU101" s="280"/>
      <c r="EV101" s="280"/>
      <c r="EW101" s="70">
        <f t="shared" si="134"/>
        <v>0</v>
      </c>
      <c r="EX101" s="70">
        <f t="shared" si="135"/>
        <v>0</v>
      </c>
      <c r="EY101" s="74"/>
      <c r="EZ101" s="74"/>
      <c r="FA101" s="353">
        <v>45</v>
      </c>
      <c r="FB101" s="268"/>
      <c r="FC101" s="106">
        <v>40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9"/>
      <c r="HO101" s="74">
        <f t="shared" si="140"/>
        <v>0</v>
      </c>
      <c r="HP101" s="74">
        <f t="shared" si="141"/>
        <v>0</v>
      </c>
      <c r="HQ101" s="298">
        <v>565</v>
      </c>
      <c r="HR101" s="67"/>
      <c r="HS101" s="298">
        <v>565</v>
      </c>
      <c r="HT101" s="74"/>
      <c r="HU101" s="74">
        <f t="shared" si="142"/>
        <v>565</v>
      </c>
      <c r="HV101" s="74">
        <f t="shared" si="143"/>
        <v>0</v>
      </c>
      <c r="HW101" s="74"/>
      <c r="HX101" s="74"/>
      <c r="HY101" s="303"/>
      <c r="HZ101" s="303"/>
      <c r="IA101" s="89"/>
      <c r="IB101" s="87"/>
      <c r="IC101" s="172">
        <v>6.8</v>
      </c>
      <c r="ID101" s="269">
        <v>1.7</v>
      </c>
      <c r="IE101" s="184"/>
      <c r="IF101" s="184"/>
      <c r="IG101" s="74">
        <f t="shared" si="144"/>
        <v>6.8</v>
      </c>
      <c r="IH101" s="74">
        <f t="shared" si="145"/>
        <v>1.7</v>
      </c>
      <c r="II101" s="74">
        <v>205</v>
      </c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2"/>
        <v>205</v>
      </c>
      <c r="IV101" s="74">
        <f t="shared" si="113"/>
        <v>0</v>
      </c>
      <c r="IW101" s="74"/>
      <c r="IX101" s="74"/>
      <c r="IY101" s="67"/>
      <c r="IZ101" s="67"/>
      <c r="JA101" s="67">
        <v>10.31</v>
      </c>
      <c r="JB101" s="67"/>
      <c r="JC101" s="67">
        <v>10.31</v>
      </c>
      <c r="JD101" s="67"/>
      <c r="JE101" s="347">
        <v>5.15</v>
      </c>
      <c r="JF101" s="347"/>
      <c r="JG101" s="74">
        <f t="shared" si="146"/>
        <v>25.770000000000003</v>
      </c>
      <c r="JH101" s="74">
        <f t="shared" si="147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8"/>
        <v>50.796300000000002</v>
      </c>
      <c r="JX101" s="74">
        <f t="shared" si="149"/>
        <v>10</v>
      </c>
      <c r="JY101" s="74"/>
      <c r="JZ101" s="74"/>
      <c r="KA101" s="67"/>
      <c r="KB101" s="67"/>
      <c r="KC101" s="74">
        <f t="shared" si="150"/>
        <v>0</v>
      </c>
      <c r="KD101" s="74">
        <f t="shared" si="151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2"/>
        <v>0</v>
      </c>
      <c r="KP101" s="70">
        <f t="shared" si="152"/>
        <v>0</v>
      </c>
      <c r="KQ101" s="263"/>
      <c r="KR101" s="70"/>
      <c r="KS101" s="70"/>
      <c r="KT101" s="70"/>
      <c r="KU101" s="114">
        <f t="shared" si="153"/>
        <v>0</v>
      </c>
      <c r="KV101" s="114">
        <f t="shared" si="154"/>
        <v>0</v>
      </c>
      <c r="KW101" s="70"/>
      <c r="KX101" s="70"/>
      <c r="KY101" s="70">
        <f t="shared" si="155"/>
        <v>0</v>
      </c>
      <c r="KZ101" s="70">
        <f t="shared" si="156"/>
        <v>0</v>
      </c>
      <c r="LA101" s="70"/>
      <c r="LB101" s="70"/>
      <c r="LC101" s="70"/>
      <c r="LD101" s="70"/>
      <c r="LE101" s="70">
        <f t="shared" si="157"/>
        <v>0</v>
      </c>
      <c r="LF101" s="70">
        <f t="shared" si="158"/>
        <v>0</v>
      </c>
      <c r="LG101" s="70"/>
      <c r="LH101" s="70"/>
      <c r="LI101" s="70">
        <f t="shared" si="159"/>
        <v>0</v>
      </c>
      <c r="LJ101" s="70">
        <f t="shared" si="160"/>
        <v>0</v>
      </c>
      <c r="LK101" s="67">
        <v>24.2</v>
      </c>
      <c r="LL101" s="269"/>
      <c r="LM101" s="75">
        <v>24.02</v>
      </c>
      <c r="LN101" s="368"/>
      <c r="LO101" s="75">
        <v>6.5750000000000002</v>
      </c>
      <c r="LP101" s="370"/>
      <c r="LQ101" s="130"/>
      <c r="LR101" s="271"/>
      <c r="LS101" s="271"/>
      <c r="LT101" s="271"/>
      <c r="LU101" s="70">
        <f t="shared" si="161"/>
        <v>54.795000000000002</v>
      </c>
      <c r="LV101" s="70">
        <f t="shared" si="162"/>
        <v>0</v>
      </c>
      <c r="LW101" s="130"/>
      <c r="LX101" s="70"/>
      <c r="LY101" s="70"/>
      <c r="LZ101" s="70"/>
      <c r="MA101" s="70">
        <f t="shared" si="163"/>
        <v>0</v>
      </c>
      <c r="MB101" s="70">
        <f t="shared" si="164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5"/>
        <v>0</v>
      </c>
      <c r="ML101" s="70">
        <f t="shared" si="166"/>
        <v>0</v>
      </c>
      <c r="MM101" s="371">
        <v>0</v>
      </c>
      <c r="MN101" s="371"/>
      <c r="MO101" s="371">
        <v>0</v>
      </c>
      <c r="MP101" s="371"/>
      <c r="MQ101" s="70">
        <f t="shared" si="167"/>
        <v>0</v>
      </c>
      <c r="MR101" s="70">
        <f t="shared" si="168"/>
        <v>0</v>
      </c>
      <c r="MS101" s="70"/>
      <c r="MT101" s="70"/>
      <c r="MU101" s="70">
        <f t="shared" si="169"/>
        <v>0</v>
      </c>
      <c r="MV101" s="70">
        <f t="shared" si="170"/>
        <v>0</v>
      </c>
      <c r="MW101" s="70"/>
      <c r="MX101" s="70"/>
      <c r="MY101" s="70">
        <f t="shared" si="171"/>
        <v>0</v>
      </c>
      <c r="MZ101" s="70">
        <f t="shared" si="172"/>
        <v>0</v>
      </c>
      <c r="NA101" s="305"/>
      <c r="NB101" s="344"/>
      <c r="NC101" s="70">
        <f t="shared" si="173"/>
        <v>0</v>
      </c>
      <c r="ND101" s="70">
        <f t="shared" si="174"/>
        <v>0</v>
      </c>
      <c r="NE101" s="172"/>
      <c r="NF101" s="172"/>
      <c r="NG101" s="172">
        <f t="shared" si="175"/>
        <v>0</v>
      </c>
      <c r="NH101" s="172">
        <f t="shared" si="176"/>
        <v>0</v>
      </c>
      <c r="NI101" s="172"/>
      <c r="NJ101" s="172"/>
      <c r="NK101" s="172">
        <f t="shared" si="177"/>
        <v>0</v>
      </c>
      <c r="NL101" s="172">
        <f t="shared" si="178"/>
        <v>0</v>
      </c>
      <c r="NM101" s="264"/>
      <c r="NN101" s="172"/>
      <c r="NO101" s="172">
        <f t="shared" si="179"/>
        <v>0</v>
      </c>
      <c r="NP101" s="172">
        <f t="shared" si="180"/>
        <v>0</v>
      </c>
      <c r="NQ101" s="303">
        <v>0</v>
      </c>
      <c r="NR101" s="303"/>
      <c r="NS101" s="270">
        <v>0</v>
      </c>
      <c r="NT101" s="270"/>
      <c r="NU101" s="270">
        <v>0</v>
      </c>
      <c r="NV101" s="270"/>
      <c r="NW101" s="270">
        <v>0</v>
      </c>
      <c r="NX101" s="270"/>
      <c r="NY101" s="270">
        <v>0</v>
      </c>
      <c r="NZ101" s="270"/>
      <c r="OA101" s="270">
        <v>0</v>
      </c>
      <c r="OB101" s="270"/>
      <c r="OC101" s="70">
        <f t="shared" si="181"/>
        <v>0</v>
      </c>
      <c r="OD101" s="70">
        <f t="shared" si="182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3"/>
        <v>0</v>
      </c>
      <c r="ON101" s="70">
        <f t="shared" si="184"/>
        <v>0</v>
      </c>
      <c r="OO101" s="372">
        <v>0</v>
      </c>
      <c r="OP101" s="270"/>
      <c r="OQ101" s="372">
        <v>0</v>
      </c>
      <c r="OR101" s="270"/>
      <c r="OS101" s="372">
        <v>0</v>
      </c>
      <c r="OT101" s="270"/>
      <c r="OU101" s="172">
        <f t="shared" si="185"/>
        <v>0</v>
      </c>
      <c r="OV101" s="172">
        <f t="shared" si="186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63"/>
      <c r="L102" s="263"/>
      <c r="M102" s="67"/>
      <c r="N102" s="67"/>
      <c r="O102" s="71"/>
      <c r="P102" s="67"/>
      <c r="Q102" s="114">
        <v>0</v>
      </c>
      <c r="R102" s="74">
        <v>0</v>
      </c>
      <c r="S102" s="263"/>
      <c r="T102" s="263"/>
      <c r="U102" s="74"/>
      <c r="V102" s="74"/>
      <c r="W102" s="74">
        <f t="shared" si="118"/>
        <v>0</v>
      </c>
      <c r="X102" s="74">
        <f t="shared" si="119"/>
        <v>0</v>
      </c>
      <c r="Y102" s="74"/>
      <c r="Z102" s="74"/>
      <c r="AA102" s="71"/>
      <c r="AB102" s="67"/>
      <c r="AC102" s="74">
        <f t="shared" si="120"/>
        <v>0</v>
      </c>
      <c r="AD102" s="74">
        <f t="shared" si="121"/>
        <v>0</v>
      </c>
      <c r="AE102" s="67"/>
      <c r="AF102" s="67"/>
      <c r="AG102" s="67"/>
      <c r="AH102" s="67"/>
      <c r="AI102" s="114"/>
      <c r="AJ102" s="114"/>
      <c r="AK102" s="349">
        <v>100</v>
      </c>
      <c r="AL102" s="350">
        <v>30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5"/>
        <v>100</v>
      </c>
      <c r="AV102" s="70">
        <f t="shared" si="106"/>
        <v>30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>
        <v>38</v>
      </c>
      <c r="BF102" s="74">
        <v>5.4112</v>
      </c>
      <c r="BG102" s="357">
        <v>8</v>
      </c>
      <c r="BH102" s="358">
        <v>1.1392</v>
      </c>
      <c r="BI102" s="357"/>
      <c r="BJ102" s="358"/>
      <c r="BK102" s="264">
        <v>4</v>
      </c>
      <c r="BL102" s="74">
        <v>0.5696</v>
      </c>
      <c r="BM102" s="74"/>
      <c r="BN102" s="74"/>
      <c r="BO102" s="74"/>
      <c r="BP102" s="74"/>
      <c r="BQ102" s="74"/>
      <c r="BR102" s="74"/>
      <c r="BS102" s="263">
        <f t="shared" si="122"/>
        <v>50</v>
      </c>
      <c r="BT102" s="74">
        <f t="shared" si="123"/>
        <v>7.12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4"/>
        <v>45.08</v>
      </c>
      <c r="CP102" s="74">
        <f t="shared" si="125"/>
        <v>14</v>
      </c>
      <c r="CQ102" s="300">
        <v>247.40625</v>
      </c>
      <c r="CR102" s="300"/>
      <c r="CS102" s="300"/>
      <c r="CT102" s="274"/>
      <c r="CU102" s="355">
        <v>18.556701030927837</v>
      </c>
      <c r="CV102" s="172"/>
      <c r="CW102" s="301">
        <v>63.814432989690722</v>
      </c>
      <c r="CX102" s="274"/>
      <c r="CY102" s="274"/>
      <c r="CZ102" s="274"/>
      <c r="DA102" s="278">
        <f t="shared" si="126"/>
        <v>329.77738402061857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45">
        <v>41.103092783505197</v>
      </c>
      <c r="DL102" s="345">
        <v>13.701030927835101</v>
      </c>
      <c r="DM102" s="373">
        <f t="shared" si="130"/>
        <v>41.103092783505197</v>
      </c>
      <c r="DN102" s="373">
        <f t="shared" si="130"/>
        <v>13.701030927835101</v>
      </c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71">
        <v>41.24</v>
      </c>
      <c r="EH102" s="375">
        <v>10.31</v>
      </c>
      <c r="EI102" s="87">
        <v>257.73</v>
      </c>
      <c r="EJ102" s="87">
        <v>64.432500000000005</v>
      </c>
      <c r="EK102" s="74">
        <v>113.4</v>
      </c>
      <c r="EL102" s="279">
        <v>28.35</v>
      </c>
      <c r="EM102" s="267"/>
      <c r="EN102" s="267"/>
      <c r="EO102" s="267"/>
      <c r="EP102" s="267"/>
      <c r="EQ102" s="74">
        <f t="shared" si="132"/>
        <v>412.37</v>
      </c>
      <c r="ER102" s="74">
        <f t="shared" si="133"/>
        <v>103.0925</v>
      </c>
      <c r="ES102" s="172"/>
      <c r="ET102" s="172"/>
      <c r="EU102" s="280"/>
      <c r="EV102" s="280"/>
      <c r="EW102" s="70">
        <f t="shared" si="134"/>
        <v>0</v>
      </c>
      <c r="EX102" s="70">
        <f t="shared" si="135"/>
        <v>0</v>
      </c>
      <c r="EY102" s="74"/>
      <c r="EZ102" s="74"/>
      <c r="FA102" s="353">
        <v>45</v>
      </c>
      <c r="FB102" s="268"/>
      <c r="FC102" s="106">
        <v>40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9"/>
      <c r="HO102" s="74">
        <f t="shared" si="140"/>
        <v>0</v>
      </c>
      <c r="HP102" s="74">
        <f t="shared" si="141"/>
        <v>0</v>
      </c>
      <c r="HQ102" s="298">
        <v>565</v>
      </c>
      <c r="HR102" s="67"/>
      <c r="HS102" s="298">
        <v>565</v>
      </c>
      <c r="HT102" s="74"/>
      <c r="HU102" s="74">
        <f t="shared" si="142"/>
        <v>565</v>
      </c>
      <c r="HV102" s="74">
        <f t="shared" si="143"/>
        <v>0</v>
      </c>
      <c r="HW102" s="74"/>
      <c r="HX102" s="74"/>
      <c r="HY102" s="303"/>
      <c r="HZ102" s="303"/>
      <c r="IA102" s="89"/>
      <c r="IB102" s="87"/>
      <c r="IC102" s="172">
        <v>6.8</v>
      </c>
      <c r="ID102" s="269">
        <v>1.7</v>
      </c>
      <c r="IE102" s="184"/>
      <c r="IF102" s="184"/>
      <c r="IG102" s="74">
        <f t="shared" si="144"/>
        <v>6.8</v>
      </c>
      <c r="IH102" s="74">
        <f t="shared" si="145"/>
        <v>1.7</v>
      </c>
      <c r="II102" s="74">
        <v>205</v>
      </c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2"/>
        <v>205</v>
      </c>
      <c r="IV102" s="74">
        <f t="shared" si="113"/>
        <v>0</v>
      </c>
      <c r="IW102" s="74"/>
      <c r="IX102" s="74"/>
      <c r="IY102" s="67"/>
      <c r="IZ102" s="67"/>
      <c r="JA102" s="67">
        <v>10.31</v>
      </c>
      <c r="JB102" s="67"/>
      <c r="JC102" s="67">
        <v>10.31</v>
      </c>
      <c r="JD102" s="67"/>
      <c r="JE102" s="347">
        <v>5.15</v>
      </c>
      <c r="JF102" s="347"/>
      <c r="JG102" s="74">
        <f t="shared" si="146"/>
        <v>25.770000000000003</v>
      </c>
      <c r="JH102" s="74">
        <f t="shared" si="147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8"/>
        <v>50.796300000000002</v>
      </c>
      <c r="JX102" s="74">
        <f t="shared" si="149"/>
        <v>10</v>
      </c>
      <c r="JY102" s="74"/>
      <c r="JZ102" s="74"/>
      <c r="KA102" s="67"/>
      <c r="KB102" s="67"/>
      <c r="KC102" s="74">
        <f t="shared" si="150"/>
        <v>0</v>
      </c>
      <c r="KD102" s="74">
        <f t="shared" si="151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2"/>
        <v>0</v>
      </c>
      <c r="KP102" s="70">
        <f t="shared" si="152"/>
        <v>0</v>
      </c>
      <c r="KQ102" s="263"/>
      <c r="KR102" s="70"/>
      <c r="KS102" s="70"/>
      <c r="KT102" s="70"/>
      <c r="KU102" s="114">
        <f t="shared" si="153"/>
        <v>0</v>
      </c>
      <c r="KV102" s="114">
        <f t="shared" si="154"/>
        <v>0</v>
      </c>
      <c r="KW102" s="70"/>
      <c r="KX102" s="70"/>
      <c r="KY102" s="70">
        <f t="shared" si="155"/>
        <v>0</v>
      </c>
      <c r="KZ102" s="70">
        <f t="shared" si="156"/>
        <v>0</v>
      </c>
      <c r="LA102" s="70"/>
      <c r="LB102" s="70"/>
      <c r="LC102" s="70"/>
      <c r="LD102" s="70"/>
      <c r="LE102" s="70">
        <f t="shared" si="157"/>
        <v>0</v>
      </c>
      <c r="LF102" s="70">
        <f t="shared" si="158"/>
        <v>0</v>
      </c>
      <c r="LG102" s="70"/>
      <c r="LH102" s="70"/>
      <c r="LI102" s="70">
        <f t="shared" si="159"/>
        <v>0</v>
      </c>
      <c r="LJ102" s="70">
        <f t="shared" si="160"/>
        <v>0</v>
      </c>
      <c r="LK102" s="67">
        <v>24.2</v>
      </c>
      <c r="LL102" s="269"/>
      <c r="LM102" s="75">
        <v>24.02</v>
      </c>
      <c r="LN102" s="368"/>
      <c r="LO102" s="75">
        <v>6.5750000000000002</v>
      </c>
      <c r="LP102" s="370"/>
      <c r="LQ102" s="130"/>
      <c r="LR102" s="271"/>
      <c r="LS102" s="271"/>
      <c r="LT102" s="271"/>
      <c r="LU102" s="70">
        <f t="shared" si="161"/>
        <v>54.795000000000002</v>
      </c>
      <c r="LV102" s="70">
        <f t="shared" si="162"/>
        <v>0</v>
      </c>
      <c r="LW102" s="130"/>
      <c r="LX102" s="70"/>
      <c r="LY102" s="70"/>
      <c r="LZ102" s="70"/>
      <c r="MA102" s="70">
        <f t="shared" si="163"/>
        <v>0</v>
      </c>
      <c r="MB102" s="70">
        <f t="shared" si="164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5"/>
        <v>0</v>
      </c>
      <c r="ML102" s="70">
        <f t="shared" si="166"/>
        <v>0</v>
      </c>
      <c r="MM102" s="371">
        <v>0</v>
      </c>
      <c r="MN102" s="371"/>
      <c r="MO102" s="371">
        <v>0</v>
      </c>
      <c r="MP102" s="371"/>
      <c r="MQ102" s="70">
        <f t="shared" si="167"/>
        <v>0</v>
      </c>
      <c r="MR102" s="70">
        <f t="shared" si="168"/>
        <v>0</v>
      </c>
      <c r="MS102" s="70"/>
      <c r="MT102" s="70"/>
      <c r="MU102" s="70">
        <f t="shared" si="169"/>
        <v>0</v>
      </c>
      <c r="MV102" s="70">
        <f t="shared" si="170"/>
        <v>0</v>
      </c>
      <c r="MW102" s="70"/>
      <c r="MX102" s="70"/>
      <c r="MY102" s="70">
        <f t="shared" si="171"/>
        <v>0</v>
      </c>
      <c r="MZ102" s="70">
        <f t="shared" si="172"/>
        <v>0</v>
      </c>
      <c r="NA102" s="305"/>
      <c r="NB102" s="344"/>
      <c r="NC102" s="70">
        <f t="shared" si="173"/>
        <v>0</v>
      </c>
      <c r="ND102" s="70">
        <f t="shared" si="174"/>
        <v>0</v>
      </c>
      <c r="NE102" s="172"/>
      <c r="NF102" s="172"/>
      <c r="NG102" s="172">
        <f t="shared" si="175"/>
        <v>0</v>
      </c>
      <c r="NH102" s="172">
        <f t="shared" si="176"/>
        <v>0</v>
      </c>
      <c r="NI102" s="172"/>
      <c r="NJ102" s="172"/>
      <c r="NK102" s="172">
        <f t="shared" si="177"/>
        <v>0</v>
      </c>
      <c r="NL102" s="172">
        <f t="shared" si="178"/>
        <v>0</v>
      </c>
      <c r="NM102" s="264"/>
      <c r="NN102" s="172"/>
      <c r="NO102" s="172">
        <f t="shared" si="179"/>
        <v>0</v>
      </c>
      <c r="NP102" s="172">
        <f t="shared" si="180"/>
        <v>0</v>
      </c>
      <c r="NQ102" s="303">
        <v>0</v>
      </c>
      <c r="NR102" s="303"/>
      <c r="NS102" s="270">
        <v>0</v>
      </c>
      <c r="NT102" s="270"/>
      <c r="NU102" s="270">
        <v>0</v>
      </c>
      <c r="NV102" s="270"/>
      <c r="NW102" s="270">
        <v>0</v>
      </c>
      <c r="NX102" s="270"/>
      <c r="NY102" s="270">
        <v>0</v>
      </c>
      <c r="NZ102" s="270"/>
      <c r="OA102" s="270">
        <v>0</v>
      </c>
      <c r="OB102" s="270"/>
      <c r="OC102" s="70">
        <f t="shared" si="181"/>
        <v>0</v>
      </c>
      <c r="OD102" s="70">
        <f t="shared" si="182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3"/>
        <v>0</v>
      </c>
      <c r="ON102" s="70">
        <f t="shared" si="184"/>
        <v>0</v>
      </c>
      <c r="OO102" s="372">
        <v>0</v>
      </c>
      <c r="OP102" s="270"/>
      <c r="OQ102" s="372">
        <v>0</v>
      </c>
      <c r="OR102" s="270"/>
      <c r="OS102" s="372">
        <v>0</v>
      </c>
      <c r="OT102" s="270"/>
      <c r="OU102" s="172">
        <f t="shared" si="185"/>
        <v>0</v>
      </c>
      <c r="OV102" s="172">
        <f t="shared" si="186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63"/>
      <c r="L103" s="263"/>
      <c r="M103" s="67"/>
      <c r="N103" s="67"/>
      <c r="O103" s="71"/>
      <c r="P103" s="67"/>
      <c r="Q103" s="114">
        <v>0</v>
      </c>
      <c r="R103" s="74">
        <v>0</v>
      </c>
      <c r="S103" s="263"/>
      <c r="T103" s="263"/>
      <c r="U103" s="74"/>
      <c r="V103" s="74"/>
      <c r="W103" s="74">
        <f t="shared" si="118"/>
        <v>0</v>
      </c>
      <c r="X103" s="74">
        <f t="shared" si="119"/>
        <v>0</v>
      </c>
      <c r="Y103" s="74"/>
      <c r="Z103" s="74"/>
      <c r="AA103" s="71"/>
      <c r="AB103" s="67"/>
      <c r="AC103" s="74">
        <f t="shared" si="120"/>
        <v>0</v>
      </c>
      <c r="AD103" s="74">
        <f t="shared" si="121"/>
        <v>0</v>
      </c>
      <c r="AE103" s="67"/>
      <c r="AF103" s="67"/>
      <c r="AG103" s="67"/>
      <c r="AH103" s="67"/>
      <c r="AI103" s="114"/>
      <c r="AJ103" s="114"/>
      <c r="AK103" s="349">
        <v>100</v>
      </c>
      <c r="AL103" s="350">
        <v>30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5"/>
        <v>100</v>
      </c>
      <c r="AV103" s="70">
        <f t="shared" si="106"/>
        <v>30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>
        <v>38</v>
      </c>
      <c r="BF103" s="74">
        <v>5.4112</v>
      </c>
      <c r="BG103" s="357">
        <v>8</v>
      </c>
      <c r="BH103" s="358">
        <v>1.1392</v>
      </c>
      <c r="BI103" s="357"/>
      <c r="BJ103" s="358"/>
      <c r="BK103" s="264">
        <v>4</v>
      </c>
      <c r="BL103" s="74">
        <v>0.5696</v>
      </c>
      <c r="BM103" s="74"/>
      <c r="BN103" s="74"/>
      <c r="BO103" s="74"/>
      <c r="BP103" s="74"/>
      <c r="BQ103" s="74"/>
      <c r="BR103" s="74"/>
      <c r="BS103" s="263">
        <f t="shared" si="122"/>
        <v>50</v>
      </c>
      <c r="BT103" s="74">
        <f t="shared" si="123"/>
        <v>7.12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4"/>
        <v>45.08</v>
      </c>
      <c r="CP103" s="74">
        <f t="shared" si="125"/>
        <v>14</v>
      </c>
      <c r="CQ103" s="300">
        <v>247.40625</v>
      </c>
      <c r="CR103" s="300"/>
      <c r="CS103" s="300"/>
      <c r="CT103" s="274"/>
      <c r="CU103" s="355">
        <v>18.556701030927837</v>
      </c>
      <c r="CV103" s="172"/>
      <c r="CW103" s="301">
        <v>63.814432989690722</v>
      </c>
      <c r="CX103" s="274"/>
      <c r="CY103" s="274"/>
      <c r="CZ103" s="274"/>
      <c r="DA103" s="278">
        <f t="shared" si="126"/>
        <v>329.77738402061857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45">
        <v>41.103092783505197</v>
      </c>
      <c r="DL103" s="345">
        <v>13.701030927835101</v>
      </c>
      <c r="DM103" s="373">
        <f t="shared" si="130"/>
        <v>41.103092783505197</v>
      </c>
      <c r="DN103" s="373">
        <f t="shared" si="130"/>
        <v>13.701030927835101</v>
      </c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71">
        <v>41.24</v>
      </c>
      <c r="EH103" s="375">
        <v>10.31</v>
      </c>
      <c r="EI103" s="87">
        <v>257.73</v>
      </c>
      <c r="EJ103" s="87">
        <v>64.432500000000005</v>
      </c>
      <c r="EK103" s="74">
        <v>113.4</v>
      </c>
      <c r="EL103" s="279">
        <v>28.35</v>
      </c>
      <c r="EM103" s="267"/>
      <c r="EN103" s="267"/>
      <c r="EO103" s="267"/>
      <c r="EP103" s="267"/>
      <c r="EQ103" s="74">
        <f t="shared" si="132"/>
        <v>412.37</v>
      </c>
      <c r="ER103" s="74">
        <f t="shared" si="133"/>
        <v>103.0925</v>
      </c>
      <c r="ES103" s="172"/>
      <c r="ET103" s="172"/>
      <c r="EU103" s="280"/>
      <c r="EV103" s="280"/>
      <c r="EW103" s="70">
        <f t="shared" si="134"/>
        <v>0</v>
      </c>
      <c r="EX103" s="70">
        <f t="shared" si="135"/>
        <v>0</v>
      </c>
      <c r="EY103" s="74"/>
      <c r="EZ103" s="74"/>
      <c r="FA103" s="353">
        <v>45</v>
      </c>
      <c r="FB103" s="268"/>
      <c r="FC103" s="106">
        <v>40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9"/>
      <c r="HO103" s="74">
        <f t="shared" si="140"/>
        <v>0</v>
      </c>
      <c r="HP103" s="74">
        <f t="shared" si="141"/>
        <v>0</v>
      </c>
      <c r="HQ103" s="298">
        <v>565</v>
      </c>
      <c r="HR103" s="67"/>
      <c r="HS103" s="298">
        <v>565</v>
      </c>
      <c r="HT103" s="74"/>
      <c r="HU103" s="74">
        <f t="shared" si="142"/>
        <v>565</v>
      </c>
      <c r="HV103" s="74">
        <f t="shared" si="143"/>
        <v>0</v>
      </c>
      <c r="HW103" s="74"/>
      <c r="HX103" s="74"/>
      <c r="HY103" s="303"/>
      <c r="HZ103" s="303"/>
      <c r="IA103" s="89"/>
      <c r="IB103" s="87"/>
      <c r="IC103" s="172">
        <v>6.8</v>
      </c>
      <c r="ID103" s="269">
        <v>1.7</v>
      </c>
      <c r="IE103" s="184"/>
      <c r="IF103" s="184"/>
      <c r="IG103" s="74">
        <f t="shared" si="144"/>
        <v>6.8</v>
      </c>
      <c r="IH103" s="74">
        <f t="shared" si="145"/>
        <v>1.7</v>
      </c>
      <c r="II103" s="74">
        <v>205</v>
      </c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2"/>
        <v>205</v>
      </c>
      <c r="IV103" s="74">
        <f t="shared" si="113"/>
        <v>0</v>
      </c>
      <c r="IW103" s="74"/>
      <c r="IX103" s="74"/>
      <c r="IY103" s="67"/>
      <c r="IZ103" s="67"/>
      <c r="JA103" s="67">
        <v>10.31</v>
      </c>
      <c r="JB103" s="67"/>
      <c r="JC103" s="67">
        <v>10.31</v>
      </c>
      <c r="JD103" s="67"/>
      <c r="JE103" s="347">
        <v>5.15</v>
      </c>
      <c r="JF103" s="347"/>
      <c r="JG103" s="74">
        <f t="shared" si="146"/>
        <v>25.770000000000003</v>
      </c>
      <c r="JH103" s="74">
        <f t="shared" si="147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8"/>
        <v>50.796300000000002</v>
      </c>
      <c r="JX103" s="74">
        <f t="shared" si="149"/>
        <v>10</v>
      </c>
      <c r="JY103" s="74"/>
      <c r="JZ103" s="74"/>
      <c r="KA103" s="67"/>
      <c r="KB103" s="67"/>
      <c r="KC103" s="74">
        <f t="shared" si="150"/>
        <v>0</v>
      </c>
      <c r="KD103" s="74">
        <f t="shared" si="151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2"/>
        <v>0</v>
      </c>
      <c r="KP103" s="70">
        <f t="shared" si="152"/>
        <v>0</v>
      </c>
      <c r="KQ103" s="263"/>
      <c r="KR103" s="70"/>
      <c r="KS103" s="70"/>
      <c r="KT103" s="70"/>
      <c r="KU103" s="114">
        <f t="shared" si="153"/>
        <v>0</v>
      </c>
      <c r="KV103" s="114">
        <f t="shared" si="154"/>
        <v>0</v>
      </c>
      <c r="KW103" s="70"/>
      <c r="KX103" s="70"/>
      <c r="KY103" s="70">
        <f t="shared" si="155"/>
        <v>0</v>
      </c>
      <c r="KZ103" s="70">
        <f t="shared" si="156"/>
        <v>0</v>
      </c>
      <c r="LA103" s="70"/>
      <c r="LB103" s="70"/>
      <c r="LC103" s="70"/>
      <c r="LD103" s="70"/>
      <c r="LE103" s="70">
        <f t="shared" si="157"/>
        <v>0</v>
      </c>
      <c r="LF103" s="70">
        <f t="shared" si="158"/>
        <v>0</v>
      </c>
      <c r="LG103" s="70"/>
      <c r="LH103" s="70"/>
      <c r="LI103" s="70">
        <f t="shared" si="159"/>
        <v>0</v>
      </c>
      <c r="LJ103" s="70">
        <f t="shared" si="160"/>
        <v>0</v>
      </c>
      <c r="LK103" s="67">
        <v>24.2</v>
      </c>
      <c r="LL103" s="269"/>
      <c r="LM103" s="75">
        <v>24.02</v>
      </c>
      <c r="LN103" s="368"/>
      <c r="LO103" s="75">
        <v>6.5750000000000002</v>
      </c>
      <c r="LP103" s="370"/>
      <c r="LQ103" s="130"/>
      <c r="LR103" s="271"/>
      <c r="LS103" s="271"/>
      <c r="LT103" s="271"/>
      <c r="LU103" s="70">
        <f t="shared" si="161"/>
        <v>54.795000000000002</v>
      </c>
      <c r="LV103" s="70">
        <f t="shared" si="162"/>
        <v>0</v>
      </c>
      <c r="LW103" s="130"/>
      <c r="LX103" s="70"/>
      <c r="LY103" s="70"/>
      <c r="LZ103" s="70"/>
      <c r="MA103" s="70">
        <f t="shared" si="163"/>
        <v>0</v>
      </c>
      <c r="MB103" s="70">
        <f t="shared" si="164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5"/>
        <v>0</v>
      </c>
      <c r="ML103" s="70">
        <f t="shared" si="166"/>
        <v>0</v>
      </c>
      <c r="MM103" s="371">
        <v>0</v>
      </c>
      <c r="MN103" s="371"/>
      <c r="MO103" s="371">
        <v>0</v>
      </c>
      <c r="MP103" s="371"/>
      <c r="MQ103" s="70">
        <f t="shared" si="167"/>
        <v>0</v>
      </c>
      <c r="MR103" s="70">
        <f t="shared" si="168"/>
        <v>0</v>
      </c>
      <c r="MS103" s="70"/>
      <c r="MT103" s="70"/>
      <c r="MU103" s="70">
        <f t="shared" si="169"/>
        <v>0</v>
      </c>
      <c r="MV103" s="70">
        <f t="shared" si="170"/>
        <v>0</v>
      </c>
      <c r="MW103" s="70"/>
      <c r="MX103" s="70"/>
      <c r="MY103" s="70">
        <f t="shared" si="171"/>
        <v>0</v>
      </c>
      <c r="MZ103" s="70">
        <f t="shared" si="172"/>
        <v>0</v>
      </c>
      <c r="NA103" s="305"/>
      <c r="NB103" s="344"/>
      <c r="NC103" s="70">
        <f t="shared" si="173"/>
        <v>0</v>
      </c>
      <c r="ND103" s="70">
        <f t="shared" si="174"/>
        <v>0</v>
      </c>
      <c r="NE103" s="172"/>
      <c r="NF103" s="172"/>
      <c r="NG103" s="172">
        <f t="shared" si="175"/>
        <v>0</v>
      </c>
      <c r="NH103" s="172">
        <f t="shared" si="176"/>
        <v>0</v>
      </c>
      <c r="NI103" s="172"/>
      <c r="NJ103" s="172"/>
      <c r="NK103" s="172">
        <f t="shared" si="177"/>
        <v>0</v>
      </c>
      <c r="NL103" s="172">
        <f t="shared" si="178"/>
        <v>0</v>
      </c>
      <c r="NM103" s="264"/>
      <c r="NN103" s="172"/>
      <c r="NO103" s="172">
        <f t="shared" si="179"/>
        <v>0</v>
      </c>
      <c r="NP103" s="172">
        <f t="shared" si="180"/>
        <v>0</v>
      </c>
      <c r="NQ103" s="303">
        <v>0</v>
      </c>
      <c r="NR103" s="303"/>
      <c r="NS103" s="270">
        <v>0</v>
      </c>
      <c r="NT103" s="270"/>
      <c r="NU103" s="270">
        <v>0</v>
      </c>
      <c r="NV103" s="270"/>
      <c r="NW103" s="270">
        <v>0</v>
      </c>
      <c r="NX103" s="270"/>
      <c r="NY103" s="270">
        <v>0</v>
      </c>
      <c r="NZ103" s="270"/>
      <c r="OA103" s="270">
        <v>0</v>
      </c>
      <c r="OB103" s="270"/>
      <c r="OC103" s="70">
        <f t="shared" si="181"/>
        <v>0</v>
      </c>
      <c r="OD103" s="70">
        <f t="shared" si="182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3"/>
        <v>0</v>
      </c>
      <c r="ON103" s="70">
        <f t="shared" si="184"/>
        <v>0</v>
      </c>
      <c r="OO103" s="372">
        <v>0</v>
      </c>
      <c r="OP103" s="270"/>
      <c r="OQ103" s="372">
        <v>0</v>
      </c>
      <c r="OR103" s="270"/>
      <c r="OS103" s="372">
        <v>0</v>
      </c>
      <c r="OT103" s="270"/>
      <c r="OU103" s="172">
        <f t="shared" si="185"/>
        <v>0</v>
      </c>
      <c r="OV103" s="172">
        <f t="shared" si="186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63"/>
      <c r="L104" s="263"/>
      <c r="M104" s="67"/>
      <c r="N104" s="67"/>
      <c r="O104" s="71"/>
      <c r="P104" s="67"/>
      <c r="Q104" s="114">
        <v>0</v>
      </c>
      <c r="R104" s="74">
        <v>0</v>
      </c>
      <c r="S104" s="263"/>
      <c r="T104" s="263"/>
      <c r="U104" s="74"/>
      <c r="V104" s="74"/>
      <c r="W104" s="74">
        <f t="shared" si="118"/>
        <v>0</v>
      </c>
      <c r="X104" s="74">
        <f t="shared" si="119"/>
        <v>0</v>
      </c>
      <c r="Y104" s="74"/>
      <c r="Z104" s="74"/>
      <c r="AA104" s="71"/>
      <c r="AB104" s="67"/>
      <c r="AC104" s="74">
        <f t="shared" si="120"/>
        <v>0</v>
      </c>
      <c r="AD104" s="74">
        <f t="shared" si="121"/>
        <v>0</v>
      </c>
      <c r="AE104" s="67"/>
      <c r="AF104" s="67"/>
      <c r="AG104" s="67"/>
      <c r="AH104" s="67"/>
      <c r="AI104" s="114"/>
      <c r="AJ104" s="114"/>
      <c r="AK104" s="349">
        <v>100</v>
      </c>
      <c r="AL104" s="350">
        <v>30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5"/>
        <v>100</v>
      </c>
      <c r="AV104" s="70">
        <f t="shared" si="106"/>
        <v>30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>
        <v>38</v>
      </c>
      <c r="BF104" s="74">
        <v>5.4112</v>
      </c>
      <c r="BG104" s="357">
        <v>8</v>
      </c>
      <c r="BH104" s="358">
        <v>1.1392</v>
      </c>
      <c r="BI104" s="357"/>
      <c r="BJ104" s="358"/>
      <c r="BK104" s="264">
        <v>4</v>
      </c>
      <c r="BL104" s="74">
        <v>0.5696</v>
      </c>
      <c r="BM104" s="74"/>
      <c r="BN104" s="74"/>
      <c r="BO104" s="74"/>
      <c r="BP104" s="74"/>
      <c r="BQ104" s="74"/>
      <c r="BR104" s="74"/>
      <c r="BS104" s="263">
        <f t="shared" si="122"/>
        <v>50</v>
      </c>
      <c r="BT104" s="74">
        <f t="shared" si="123"/>
        <v>7.12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4"/>
        <v>45.08</v>
      </c>
      <c r="CP104" s="74">
        <f t="shared" si="125"/>
        <v>14</v>
      </c>
      <c r="CQ104" s="300">
        <v>247.40625</v>
      </c>
      <c r="CR104" s="300"/>
      <c r="CS104" s="300"/>
      <c r="CT104" s="274"/>
      <c r="CU104" s="355">
        <v>18.556701030927837</v>
      </c>
      <c r="CV104" s="172"/>
      <c r="CW104" s="301">
        <v>63.814432989690722</v>
      </c>
      <c r="CX104" s="274"/>
      <c r="CY104" s="274"/>
      <c r="CZ104" s="274"/>
      <c r="DA104" s="278">
        <f t="shared" si="126"/>
        <v>329.77738402061857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45">
        <v>41.103092783505197</v>
      </c>
      <c r="DL104" s="345">
        <v>13.701030927835101</v>
      </c>
      <c r="DM104" s="373">
        <f t="shared" si="130"/>
        <v>41.103092783505197</v>
      </c>
      <c r="DN104" s="373">
        <f t="shared" si="130"/>
        <v>13.701030927835101</v>
      </c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71">
        <v>41.24</v>
      </c>
      <c r="EH104" s="375">
        <v>10.31</v>
      </c>
      <c r="EI104" s="87">
        <v>257.73</v>
      </c>
      <c r="EJ104" s="87">
        <v>64.432500000000005</v>
      </c>
      <c r="EK104" s="74">
        <v>113.4</v>
      </c>
      <c r="EL104" s="279">
        <v>28.35</v>
      </c>
      <c r="EM104" s="267"/>
      <c r="EN104" s="267"/>
      <c r="EO104" s="267"/>
      <c r="EP104" s="267"/>
      <c r="EQ104" s="74">
        <f t="shared" si="132"/>
        <v>412.37</v>
      </c>
      <c r="ER104" s="74">
        <f t="shared" si="133"/>
        <v>103.0925</v>
      </c>
      <c r="ES104" s="172"/>
      <c r="ET104" s="172"/>
      <c r="EU104" s="280"/>
      <c r="EV104" s="280"/>
      <c r="EW104" s="70">
        <f t="shared" si="134"/>
        <v>0</v>
      </c>
      <c r="EX104" s="70">
        <f t="shared" si="135"/>
        <v>0</v>
      </c>
      <c r="EY104" s="74"/>
      <c r="EZ104" s="74"/>
      <c r="FA104" s="353">
        <v>45</v>
      </c>
      <c r="FB104" s="268"/>
      <c r="FC104" s="106">
        <v>40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9"/>
      <c r="HO104" s="74">
        <f t="shared" si="140"/>
        <v>0</v>
      </c>
      <c r="HP104" s="74">
        <f t="shared" si="141"/>
        <v>0</v>
      </c>
      <c r="HQ104" s="298">
        <v>565</v>
      </c>
      <c r="HR104" s="67"/>
      <c r="HS104" s="298">
        <v>565</v>
      </c>
      <c r="HT104" s="74"/>
      <c r="HU104" s="74">
        <f t="shared" si="142"/>
        <v>565</v>
      </c>
      <c r="HV104" s="74">
        <f t="shared" si="143"/>
        <v>0</v>
      </c>
      <c r="HW104" s="74"/>
      <c r="HX104" s="74"/>
      <c r="HY104" s="303"/>
      <c r="HZ104" s="303"/>
      <c r="IA104" s="89"/>
      <c r="IB104" s="87"/>
      <c r="IC104" s="172">
        <v>6.8</v>
      </c>
      <c r="ID104" s="269">
        <v>1.7</v>
      </c>
      <c r="IE104" s="184"/>
      <c r="IF104" s="184"/>
      <c r="IG104" s="74">
        <f t="shared" si="144"/>
        <v>6.8</v>
      </c>
      <c r="IH104" s="74">
        <f t="shared" si="145"/>
        <v>1.7</v>
      </c>
      <c r="II104" s="74">
        <v>205</v>
      </c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2"/>
        <v>205</v>
      </c>
      <c r="IV104" s="74">
        <f t="shared" si="113"/>
        <v>0</v>
      </c>
      <c r="IW104" s="74"/>
      <c r="IX104" s="74"/>
      <c r="IY104" s="67"/>
      <c r="IZ104" s="67"/>
      <c r="JA104" s="67">
        <v>10.31</v>
      </c>
      <c r="JB104" s="67"/>
      <c r="JC104" s="67">
        <v>10.31</v>
      </c>
      <c r="JD104" s="67"/>
      <c r="JE104" s="347">
        <v>5.15</v>
      </c>
      <c r="JF104" s="347"/>
      <c r="JG104" s="74">
        <f t="shared" si="146"/>
        <v>25.770000000000003</v>
      </c>
      <c r="JH104" s="74">
        <f t="shared" si="147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8"/>
        <v>50.796300000000002</v>
      </c>
      <c r="JX104" s="74">
        <f t="shared" si="149"/>
        <v>10</v>
      </c>
      <c r="JY104" s="74"/>
      <c r="JZ104" s="74"/>
      <c r="KA104" s="67"/>
      <c r="KB104" s="67"/>
      <c r="KC104" s="74">
        <f t="shared" si="150"/>
        <v>0</v>
      </c>
      <c r="KD104" s="74">
        <f t="shared" si="151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2"/>
        <v>0</v>
      </c>
      <c r="KP104" s="70">
        <f t="shared" si="152"/>
        <v>0</v>
      </c>
      <c r="KQ104" s="263"/>
      <c r="KR104" s="70"/>
      <c r="KS104" s="70"/>
      <c r="KT104" s="70"/>
      <c r="KU104" s="114">
        <f t="shared" si="153"/>
        <v>0</v>
      </c>
      <c r="KV104" s="114">
        <f t="shared" si="154"/>
        <v>0</v>
      </c>
      <c r="KW104" s="70"/>
      <c r="KX104" s="70"/>
      <c r="KY104" s="70">
        <f t="shared" si="155"/>
        <v>0</v>
      </c>
      <c r="KZ104" s="70">
        <f t="shared" si="156"/>
        <v>0</v>
      </c>
      <c r="LA104" s="70"/>
      <c r="LB104" s="70"/>
      <c r="LC104" s="70"/>
      <c r="LD104" s="70"/>
      <c r="LE104" s="70">
        <f t="shared" si="157"/>
        <v>0</v>
      </c>
      <c r="LF104" s="70">
        <f t="shared" si="158"/>
        <v>0</v>
      </c>
      <c r="LG104" s="70"/>
      <c r="LH104" s="70"/>
      <c r="LI104" s="70">
        <f t="shared" si="159"/>
        <v>0</v>
      </c>
      <c r="LJ104" s="70">
        <f t="shared" si="160"/>
        <v>0</v>
      </c>
      <c r="LK104" s="67">
        <v>24.2</v>
      </c>
      <c r="LL104" s="269"/>
      <c r="LM104" s="75">
        <v>24.02</v>
      </c>
      <c r="LN104" s="368"/>
      <c r="LO104" s="75">
        <v>6.5750000000000002</v>
      </c>
      <c r="LP104" s="370"/>
      <c r="LQ104" s="130"/>
      <c r="LR104" s="271"/>
      <c r="LS104" s="271"/>
      <c r="LT104" s="271"/>
      <c r="LU104" s="70">
        <f t="shared" si="161"/>
        <v>54.795000000000002</v>
      </c>
      <c r="LV104" s="70">
        <f t="shared" si="162"/>
        <v>0</v>
      </c>
      <c r="LW104" s="130"/>
      <c r="LX104" s="70"/>
      <c r="LY104" s="70"/>
      <c r="LZ104" s="70"/>
      <c r="MA104" s="70">
        <f t="shared" si="163"/>
        <v>0</v>
      </c>
      <c r="MB104" s="70">
        <f t="shared" si="164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5"/>
        <v>0</v>
      </c>
      <c r="ML104" s="70">
        <f t="shared" si="166"/>
        <v>0</v>
      </c>
      <c r="MM104" s="371">
        <v>0</v>
      </c>
      <c r="MN104" s="371"/>
      <c r="MO104" s="371">
        <v>0</v>
      </c>
      <c r="MP104" s="371"/>
      <c r="MQ104" s="70">
        <f t="shared" si="167"/>
        <v>0</v>
      </c>
      <c r="MR104" s="70">
        <f t="shared" si="168"/>
        <v>0</v>
      </c>
      <c r="MS104" s="70"/>
      <c r="MT104" s="70"/>
      <c r="MU104" s="70">
        <f t="shared" si="169"/>
        <v>0</v>
      </c>
      <c r="MV104" s="70">
        <f t="shared" si="170"/>
        <v>0</v>
      </c>
      <c r="MW104" s="70"/>
      <c r="MX104" s="70"/>
      <c r="MY104" s="70">
        <f t="shared" si="171"/>
        <v>0</v>
      </c>
      <c r="MZ104" s="70">
        <f t="shared" si="172"/>
        <v>0</v>
      </c>
      <c r="NA104" s="305"/>
      <c r="NB104" s="344"/>
      <c r="NC104" s="70">
        <f t="shared" si="173"/>
        <v>0</v>
      </c>
      <c r="ND104" s="70">
        <f t="shared" si="174"/>
        <v>0</v>
      </c>
      <c r="NE104" s="172"/>
      <c r="NF104" s="172"/>
      <c r="NG104" s="172">
        <f t="shared" si="175"/>
        <v>0</v>
      </c>
      <c r="NH104" s="172">
        <f t="shared" si="176"/>
        <v>0</v>
      </c>
      <c r="NI104" s="172"/>
      <c r="NJ104" s="172"/>
      <c r="NK104" s="172">
        <f t="shared" si="177"/>
        <v>0</v>
      </c>
      <c r="NL104" s="172">
        <f t="shared" si="178"/>
        <v>0</v>
      </c>
      <c r="NM104" s="264"/>
      <c r="NN104" s="172"/>
      <c r="NO104" s="172">
        <f t="shared" si="179"/>
        <v>0</v>
      </c>
      <c r="NP104" s="172">
        <f t="shared" si="180"/>
        <v>0</v>
      </c>
      <c r="NQ104" s="303">
        <v>0</v>
      </c>
      <c r="NR104" s="303"/>
      <c r="NS104" s="270">
        <v>0</v>
      </c>
      <c r="NT104" s="270"/>
      <c r="NU104" s="270">
        <v>0</v>
      </c>
      <c r="NV104" s="270"/>
      <c r="NW104" s="270">
        <v>0</v>
      </c>
      <c r="NX104" s="270"/>
      <c r="NY104" s="270">
        <v>0</v>
      </c>
      <c r="NZ104" s="270"/>
      <c r="OA104" s="270">
        <v>0</v>
      </c>
      <c r="OB104" s="270"/>
      <c r="OC104" s="70">
        <f t="shared" si="181"/>
        <v>0</v>
      </c>
      <c r="OD104" s="70">
        <f t="shared" si="182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3"/>
        <v>0</v>
      </c>
      <c r="ON104" s="70">
        <f t="shared" si="184"/>
        <v>0</v>
      </c>
      <c r="OO104" s="372">
        <v>0</v>
      </c>
      <c r="OP104" s="270"/>
      <c r="OQ104" s="372">
        <v>0</v>
      </c>
      <c r="OR104" s="270"/>
      <c r="OS104" s="372">
        <v>0</v>
      </c>
      <c r="OT104" s="270"/>
      <c r="OU104" s="172">
        <f t="shared" si="185"/>
        <v>0</v>
      </c>
      <c r="OV104" s="172">
        <f t="shared" si="186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63"/>
      <c r="L105" s="263"/>
      <c r="M105" s="67"/>
      <c r="N105" s="67"/>
      <c r="O105" s="71"/>
      <c r="P105" s="67"/>
      <c r="Q105" s="114">
        <v>0</v>
      </c>
      <c r="R105" s="74">
        <v>0</v>
      </c>
      <c r="S105" s="263"/>
      <c r="T105" s="263"/>
      <c r="U105" s="74"/>
      <c r="V105" s="74"/>
      <c r="W105" s="74">
        <f t="shared" si="118"/>
        <v>0</v>
      </c>
      <c r="X105" s="74">
        <f t="shared" si="119"/>
        <v>0</v>
      </c>
      <c r="Y105" s="74"/>
      <c r="Z105" s="74"/>
      <c r="AA105" s="71"/>
      <c r="AB105" s="67"/>
      <c r="AC105" s="74">
        <f t="shared" si="120"/>
        <v>0</v>
      </c>
      <c r="AD105" s="74">
        <f t="shared" si="121"/>
        <v>0</v>
      </c>
      <c r="AE105" s="67"/>
      <c r="AF105" s="67"/>
      <c r="AG105" s="67"/>
      <c r="AH105" s="67"/>
      <c r="AI105" s="114"/>
      <c r="AJ105" s="114"/>
      <c r="AK105" s="349">
        <v>100</v>
      </c>
      <c r="AL105" s="350">
        <v>30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5"/>
        <v>100</v>
      </c>
      <c r="AV105" s="70">
        <f t="shared" si="106"/>
        <v>30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>
        <v>38</v>
      </c>
      <c r="BF105" s="74">
        <v>5.4112</v>
      </c>
      <c r="BG105" s="357">
        <v>8</v>
      </c>
      <c r="BH105" s="366">
        <v>1.1392</v>
      </c>
      <c r="BI105" s="357"/>
      <c r="BJ105" s="358"/>
      <c r="BK105" s="264">
        <v>4</v>
      </c>
      <c r="BL105" s="74">
        <v>0.5696</v>
      </c>
      <c r="BM105" s="74"/>
      <c r="BN105" s="74"/>
      <c r="BO105" s="74"/>
      <c r="BP105" s="74"/>
      <c r="BQ105" s="74"/>
      <c r="BR105" s="74"/>
      <c r="BS105" s="263">
        <f t="shared" si="122"/>
        <v>50</v>
      </c>
      <c r="BT105" s="74">
        <f t="shared" si="123"/>
        <v>7.12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4"/>
        <v>45.08</v>
      </c>
      <c r="CP105" s="74">
        <f t="shared" si="125"/>
        <v>14</v>
      </c>
      <c r="CQ105" s="300">
        <v>247.40625</v>
      </c>
      <c r="CR105" s="300"/>
      <c r="CS105" s="300"/>
      <c r="CT105" s="274"/>
      <c r="CU105" s="355">
        <v>18.556701030927837</v>
      </c>
      <c r="CV105" s="172"/>
      <c r="CW105" s="301">
        <v>63.814432989690722</v>
      </c>
      <c r="CX105" s="274"/>
      <c r="CY105" s="274"/>
      <c r="CZ105" s="274"/>
      <c r="DA105" s="278">
        <f t="shared" si="126"/>
        <v>329.77738402061857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45">
        <v>41.103092783505197</v>
      </c>
      <c r="DL105" s="345">
        <v>13.701030927835101</v>
      </c>
      <c r="DM105" s="373">
        <f t="shared" si="130"/>
        <v>41.103092783505197</v>
      </c>
      <c r="DN105" s="373">
        <f t="shared" si="130"/>
        <v>13.701030927835101</v>
      </c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71">
        <v>41.24</v>
      </c>
      <c r="EH105" s="375">
        <v>10.31</v>
      </c>
      <c r="EI105" s="87">
        <v>257.73</v>
      </c>
      <c r="EJ105" s="87">
        <v>64.432500000000005</v>
      </c>
      <c r="EK105" s="74">
        <v>113.4</v>
      </c>
      <c r="EL105" s="279">
        <v>28.35</v>
      </c>
      <c r="EM105" s="267"/>
      <c r="EN105" s="267"/>
      <c r="EO105" s="267"/>
      <c r="EP105" s="267"/>
      <c r="EQ105" s="74">
        <f t="shared" si="132"/>
        <v>412.37</v>
      </c>
      <c r="ER105" s="74">
        <f t="shared" si="133"/>
        <v>103.0925</v>
      </c>
      <c r="ES105" s="172"/>
      <c r="ET105" s="172"/>
      <c r="EU105" s="280"/>
      <c r="EV105" s="280"/>
      <c r="EW105" s="70">
        <f t="shared" si="134"/>
        <v>0</v>
      </c>
      <c r="EX105" s="70">
        <f t="shared" si="135"/>
        <v>0</v>
      </c>
      <c r="EY105" s="74"/>
      <c r="EZ105" s="74"/>
      <c r="FA105" s="353">
        <v>45</v>
      </c>
      <c r="FB105" s="268"/>
      <c r="FC105" s="106">
        <v>40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9"/>
      <c r="HO105" s="74">
        <f t="shared" si="140"/>
        <v>0</v>
      </c>
      <c r="HP105" s="74">
        <f t="shared" si="141"/>
        <v>0</v>
      </c>
      <c r="HQ105" s="298">
        <v>565</v>
      </c>
      <c r="HR105" s="67"/>
      <c r="HS105" s="298">
        <v>565</v>
      </c>
      <c r="HT105" s="74"/>
      <c r="HU105" s="74">
        <f t="shared" si="142"/>
        <v>565</v>
      </c>
      <c r="HV105" s="74">
        <f t="shared" si="143"/>
        <v>0</v>
      </c>
      <c r="HW105" s="74"/>
      <c r="HX105" s="74"/>
      <c r="HY105" s="303"/>
      <c r="HZ105" s="303"/>
      <c r="IA105" s="89"/>
      <c r="IB105" s="87"/>
      <c r="IC105" s="172">
        <v>6.8</v>
      </c>
      <c r="ID105" s="269">
        <v>1.7</v>
      </c>
      <c r="IE105" s="184"/>
      <c r="IF105" s="184"/>
      <c r="IG105" s="74">
        <f t="shared" si="144"/>
        <v>6.8</v>
      </c>
      <c r="IH105" s="74">
        <f t="shared" si="145"/>
        <v>1.7</v>
      </c>
      <c r="II105" s="74">
        <v>205</v>
      </c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2"/>
        <v>205</v>
      </c>
      <c r="IV105" s="74">
        <f t="shared" si="113"/>
        <v>0</v>
      </c>
      <c r="IW105" s="74"/>
      <c r="IX105" s="74"/>
      <c r="IY105" s="67"/>
      <c r="IZ105" s="67"/>
      <c r="JA105" s="67">
        <v>10.31</v>
      </c>
      <c r="JB105" s="67"/>
      <c r="JC105" s="67">
        <v>10.31</v>
      </c>
      <c r="JD105" s="67"/>
      <c r="JE105" s="347">
        <v>5.15</v>
      </c>
      <c r="JF105" s="347"/>
      <c r="JG105" s="74">
        <f t="shared" si="146"/>
        <v>25.770000000000003</v>
      </c>
      <c r="JH105" s="74">
        <f t="shared" si="147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8"/>
        <v>50.796300000000002</v>
      </c>
      <c r="JX105" s="74">
        <f t="shared" si="149"/>
        <v>10</v>
      </c>
      <c r="JY105" s="74"/>
      <c r="JZ105" s="74"/>
      <c r="KA105" s="67"/>
      <c r="KB105" s="67"/>
      <c r="KC105" s="74">
        <f t="shared" si="150"/>
        <v>0</v>
      </c>
      <c r="KD105" s="74">
        <f t="shared" si="151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2"/>
        <v>0</v>
      </c>
      <c r="KP105" s="70">
        <f t="shared" si="152"/>
        <v>0</v>
      </c>
      <c r="KQ105" s="263"/>
      <c r="KR105" s="70"/>
      <c r="KS105" s="70"/>
      <c r="KT105" s="70"/>
      <c r="KU105" s="114">
        <f t="shared" si="153"/>
        <v>0</v>
      </c>
      <c r="KV105" s="114">
        <f t="shared" si="154"/>
        <v>0</v>
      </c>
      <c r="KW105" s="70"/>
      <c r="KX105" s="70"/>
      <c r="KY105" s="70">
        <f t="shared" si="155"/>
        <v>0</v>
      </c>
      <c r="KZ105" s="70">
        <f t="shared" si="156"/>
        <v>0</v>
      </c>
      <c r="LA105" s="70"/>
      <c r="LB105" s="70"/>
      <c r="LC105" s="70"/>
      <c r="LD105" s="70"/>
      <c r="LE105" s="70">
        <f t="shared" si="157"/>
        <v>0</v>
      </c>
      <c r="LF105" s="70">
        <f t="shared" si="158"/>
        <v>0</v>
      </c>
      <c r="LG105" s="70"/>
      <c r="LH105" s="70"/>
      <c r="LI105" s="70">
        <f t="shared" si="159"/>
        <v>0</v>
      </c>
      <c r="LJ105" s="70">
        <f t="shared" si="160"/>
        <v>0</v>
      </c>
      <c r="LK105" s="67">
        <v>24.2</v>
      </c>
      <c r="LL105" s="269"/>
      <c r="LM105" s="75">
        <v>24.02</v>
      </c>
      <c r="LN105" s="368"/>
      <c r="LO105" s="75">
        <v>6.5750000000000002</v>
      </c>
      <c r="LP105" s="370"/>
      <c r="LQ105" s="130"/>
      <c r="LR105" s="271"/>
      <c r="LS105" s="271"/>
      <c r="LT105" s="271"/>
      <c r="LU105" s="70">
        <f t="shared" si="161"/>
        <v>54.795000000000002</v>
      </c>
      <c r="LV105" s="70">
        <f t="shared" si="162"/>
        <v>0</v>
      </c>
      <c r="LW105" s="130"/>
      <c r="LX105" s="70"/>
      <c r="LY105" s="70"/>
      <c r="LZ105" s="70"/>
      <c r="MA105" s="70">
        <f t="shared" si="163"/>
        <v>0</v>
      </c>
      <c r="MB105" s="70">
        <f t="shared" si="164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5"/>
        <v>0</v>
      </c>
      <c r="ML105" s="70">
        <f t="shared" si="166"/>
        <v>0</v>
      </c>
      <c r="MM105" s="371">
        <v>0</v>
      </c>
      <c r="MN105" s="371"/>
      <c r="MO105" s="371">
        <v>0</v>
      </c>
      <c r="MP105" s="371"/>
      <c r="MQ105" s="70">
        <f t="shared" si="167"/>
        <v>0</v>
      </c>
      <c r="MR105" s="70">
        <f t="shared" si="168"/>
        <v>0</v>
      </c>
      <c r="MS105" s="70"/>
      <c r="MT105" s="70"/>
      <c r="MU105" s="70">
        <f t="shared" si="169"/>
        <v>0</v>
      </c>
      <c r="MV105" s="70">
        <f t="shared" si="170"/>
        <v>0</v>
      </c>
      <c r="MW105" s="70"/>
      <c r="MX105" s="70"/>
      <c r="MY105" s="70">
        <f t="shared" si="171"/>
        <v>0</v>
      </c>
      <c r="MZ105" s="70">
        <f t="shared" si="172"/>
        <v>0</v>
      </c>
      <c r="NA105" s="305"/>
      <c r="NB105" s="344"/>
      <c r="NC105" s="70">
        <f t="shared" si="173"/>
        <v>0</v>
      </c>
      <c r="ND105" s="70">
        <f t="shared" si="174"/>
        <v>0</v>
      </c>
      <c r="NE105" s="172"/>
      <c r="NF105" s="172"/>
      <c r="NG105" s="172">
        <f t="shared" si="175"/>
        <v>0</v>
      </c>
      <c r="NH105" s="172">
        <f t="shared" si="176"/>
        <v>0</v>
      </c>
      <c r="NI105" s="172"/>
      <c r="NJ105" s="172"/>
      <c r="NK105" s="172">
        <f t="shared" si="177"/>
        <v>0</v>
      </c>
      <c r="NL105" s="172">
        <f t="shared" si="178"/>
        <v>0</v>
      </c>
      <c r="NM105" s="264"/>
      <c r="NN105" s="172"/>
      <c r="NO105" s="172">
        <f t="shared" si="179"/>
        <v>0</v>
      </c>
      <c r="NP105" s="172">
        <f t="shared" si="180"/>
        <v>0</v>
      </c>
      <c r="NQ105" s="303">
        <v>0</v>
      </c>
      <c r="NR105" s="303"/>
      <c r="NS105" s="270">
        <v>0</v>
      </c>
      <c r="NT105" s="270"/>
      <c r="NU105" s="270">
        <v>0</v>
      </c>
      <c r="NV105" s="270"/>
      <c r="NW105" s="270">
        <v>0</v>
      </c>
      <c r="NX105" s="270"/>
      <c r="NY105" s="270">
        <v>0</v>
      </c>
      <c r="NZ105" s="270"/>
      <c r="OA105" s="270">
        <v>0</v>
      </c>
      <c r="OB105" s="270"/>
      <c r="OC105" s="70">
        <f t="shared" si="181"/>
        <v>0</v>
      </c>
      <c r="OD105" s="70">
        <f t="shared" si="182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3"/>
        <v>0</v>
      </c>
      <c r="ON105" s="70">
        <f t="shared" si="184"/>
        <v>0</v>
      </c>
      <c r="OO105" s="372">
        <v>0</v>
      </c>
      <c r="OP105" s="270"/>
      <c r="OQ105" s="372">
        <v>0</v>
      </c>
      <c r="OR105" s="270"/>
      <c r="OS105" s="372">
        <v>0</v>
      </c>
      <c r="OT105" s="270"/>
      <c r="OU105" s="172">
        <f t="shared" si="185"/>
        <v>0</v>
      </c>
      <c r="OV105" s="172">
        <f t="shared" si="186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63"/>
      <c r="L106" s="263"/>
      <c r="M106" s="67"/>
      <c r="N106" s="67"/>
      <c r="O106" s="71"/>
      <c r="P106" s="67"/>
      <c r="Q106" s="114">
        <v>0</v>
      </c>
      <c r="R106" s="74">
        <v>0</v>
      </c>
      <c r="S106" s="263"/>
      <c r="T106" s="263"/>
      <c r="U106" s="74"/>
      <c r="V106" s="74"/>
      <c r="W106" s="74">
        <f t="shared" si="118"/>
        <v>0</v>
      </c>
      <c r="X106" s="74">
        <f t="shared" si="119"/>
        <v>0</v>
      </c>
      <c r="Y106" s="74"/>
      <c r="Z106" s="74"/>
      <c r="AA106" s="71"/>
      <c r="AB106" s="67"/>
      <c r="AC106" s="74">
        <f t="shared" si="120"/>
        <v>0</v>
      </c>
      <c r="AD106" s="74">
        <f t="shared" si="121"/>
        <v>0</v>
      </c>
      <c r="AE106" s="67"/>
      <c r="AF106" s="67"/>
      <c r="AG106" s="67"/>
      <c r="AH106" s="67"/>
      <c r="AI106" s="114"/>
      <c r="AJ106" s="114"/>
      <c r="AK106" s="349">
        <v>100</v>
      </c>
      <c r="AL106" s="350">
        <v>30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5"/>
        <v>100</v>
      </c>
      <c r="AV106" s="70">
        <f t="shared" si="106"/>
        <v>30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>
        <v>38</v>
      </c>
      <c r="BF106" s="74">
        <v>5.4112</v>
      </c>
      <c r="BG106" s="357">
        <v>8</v>
      </c>
      <c r="BH106" s="358">
        <v>1.1392</v>
      </c>
      <c r="BI106" s="357"/>
      <c r="BJ106" s="358"/>
      <c r="BK106" s="264">
        <v>4</v>
      </c>
      <c r="BL106" s="74">
        <v>0.5696</v>
      </c>
      <c r="BM106" s="74"/>
      <c r="BN106" s="74"/>
      <c r="BO106" s="74"/>
      <c r="BP106" s="74"/>
      <c r="BQ106" s="74"/>
      <c r="BR106" s="74"/>
      <c r="BS106" s="263">
        <f t="shared" si="122"/>
        <v>50</v>
      </c>
      <c r="BT106" s="74">
        <f t="shared" si="123"/>
        <v>7.12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4"/>
        <v>45.08</v>
      </c>
      <c r="CP106" s="74">
        <f t="shared" si="125"/>
        <v>14</v>
      </c>
      <c r="CQ106" s="300">
        <v>247.40625</v>
      </c>
      <c r="CR106" s="300"/>
      <c r="CS106" s="300"/>
      <c r="CT106" s="274"/>
      <c r="CU106" s="355">
        <v>18.556701030927837</v>
      </c>
      <c r="CV106" s="172"/>
      <c r="CW106" s="301">
        <v>63.814432989690722</v>
      </c>
      <c r="CX106" s="274"/>
      <c r="CY106" s="274"/>
      <c r="CZ106" s="274"/>
      <c r="DA106" s="278">
        <f t="shared" si="126"/>
        <v>329.77738402061857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45">
        <v>41.103092783505197</v>
      </c>
      <c r="DL106" s="345">
        <v>13.701030927835101</v>
      </c>
      <c r="DM106" s="373">
        <f t="shared" si="130"/>
        <v>41.103092783505197</v>
      </c>
      <c r="DN106" s="373">
        <f t="shared" si="130"/>
        <v>13.701030927835101</v>
      </c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71">
        <v>41.24</v>
      </c>
      <c r="EH106" s="375">
        <v>10.31</v>
      </c>
      <c r="EI106" s="87">
        <v>257.73</v>
      </c>
      <c r="EJ106" s="87">
        <v>64.432500000000005</v>
      </c>
      <c r="EK106" s="74">
        <v>113.4</v>
      </c>
      <c r="EL106" s="279">
        <v>28.35</v>
      </c>
      <c r="EM106" s="267"/>
      <c r="EN106" s="267"/>
      <c r="EO106" s="267"/>
      <c r="EP106" s="267"/>
      <c r="EQ106" s="74">
        <f t="shared" si="132"/>
        <v>412.37</v>
      </c>
      <c r="ER106" s="74">
        <f t="shared" si="133"/>
        <v>103.0925</v>
      </c>
      <c r="ES106" s="172"/>
      <c r="ET106" s="172"/>
      <c r="EU106" s="280"/>
      <c r="EV106" s="280"/>
      <c r="EW106" s="70">
        <f t="shared" si="134"/>
        <v>0</v>
      </c>
      <c r="EX106" s="70">
        <f t="shared" si="135"/>
        <v>0</v>
      </c>
      <c r="EY106" s="74"/>
      <c r="EZ106" s="74"/>
      <c r="FA106" s="353">
        <v>45</v>
      </c>
      <c r="FB106" s="268"/>
      <c r="FC106" s="106">
        <v>40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9"/>
      <c r="HO106" s="74">
        <f t="shared" si="140"/>
        <v>0</v>
      </c>
      <c r="HP106" s="74">
        <f t="shared" si="141"/>
        <v>0</v>
      </c>
      <c r="HQ106" s="298">
        <v>565</v>
      </c>
      <c r="HR106" s="67"/>
      <c r="HS106" s="298">
        <v>565</v>
      </c>
      <c r="HT106" s="74"/>
      <c r="HU106" s="74">
        <f t="shared" si="142"/>
        <v>565</v>
      </c>
      <c r="HV106" s="74">
        <f t="shared" si="143"/>
        <v>0</v>
      </c>
      <c r="HW106" s="74"/>
      <c r="HX106" s="74"/>
      <c r="HY106" s="303"/>
      <c r="HZ106" s="303"/>
      <c r="IA106" s="89"/>
      <c r="IB106" s="87"/>
      <c r="IC106" s="172">
        <v>6.8</v>
      </c>
      <c r="ID106" s="269">
        <v>1.7</v>
      </c>
      <c r="IE106" s="184"/>
      <c r="IF106" s="184"/>
      <c r="IG106" s="74">
        <f t="shared" si="144"/>
        <v>6.8</v>
      </c>
      <c r="IH106" s="74">
        <f t="shared" si="145"/>
        <v>1.7</v>
      </c>
      <c r="II106" s="74">
        <v>205</v>
      </c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2"/>
        <v>205</v>
      </c>
      <c r="IV106" s="74">
        <f t="shared" si="113"/>
        <v>0</v>
      </c>
      <c r="IW106" s="74"/>
      <c r="IX106" s="74"/>
      <c r="IY106" s="67"/>
      <c r="IZ106" s="67"/>
      <c r="JA106" s="67">
        <v>10.31</v>
      </c>
      <c r="JB106" s="67"/>
      <c r="JC106" s="67">
        <v>10.31</v>
      </c>
      <c r="JD106" s="67"/>
      <c r="JE106" s="347">
        <v>5.15</v>
      </c>
      <c r="JF106" s="347"/>
      <c r="JG106" s="74">
        <f t="shared" si="146"/>
        <v>25.770000000000003</v>
      </c>
      <c r="JH106" s="74">
        <f t="shared" si="147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8"/>
        <v>50.796300000000002</v>
      </c>
      <c r="JX106" s="74">
        <f t="shared" si="149"/>
        <v>10</v>
      </c>
      <c r="JY106" s="74"/>
      <c r="JZ106" s="74"/>
      <c r="KA106" s="67"/>
      <c r="KB106" s="67"/>
      <c r="KC106" s="74">
        <f t="shared" si="150"/>
        <v>0</v>
      </c>
      <c r="KD106" s="74">
        <f t="shared" si="151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2"/>
        <v>0</v>
      </c>
      <c r="KP106" s="70">
        <f t="shared" si="152"/>
        <v>0</v>
      </c>
      <c r="KQ106" s="263"/>
      <c r="KR106" s="70"/>
      <c r="KS106" s="70"/>
      <c r="KT106" s="70"/>
      <c r="KU106" s="114">
        <f t="shared" si="153"/>
        <v>0</v>
      </c>
      <c r="KV106" s="114">
        <f t="shared" si="154"/>
        <v>0</v>
      </c>
      <c r="KW106" s="70"/>
      <c r="KX106" s="70"/>
      <c r="KY106" s="70">
        <f t="shared" si="155"/>
        <v>0</v>
      </c>
      <c r="KZ106" s="70">
        <f t="shared" si="156"/>
        <v>0</v>
      </c>
      <c r="LA106" s="70"/>
      <c r="LB106" s="70"/>
      <c r="LC106" s="70"/>
      <c r="LD106" s="70"/>
      <c r="LE106" s="70">
        <f t="shared" si="157"/>
        <v>0</v>
      </c>
      <c r="LF106" s="70">
        <f t="shared" si="158"/>
        <v>0</v>
      </c>
      <c r="LG106" s="70"/>
      <c r="LH106" s="70"/>
      <c r="LI106" s="70">
        <f t="shared" si="159"/>
        <v>0</v>
      </c>
      <c r="LJ106" s="70">
        <f t="shared" si="160"/>
        <v>0</v>
      </c>
      <c r="LK106" s="67">
        <v>24.2</v>
      </c>
      <c r="LL106" s="269"/>
      <c r="LM106" s="75">
        <v>24.02</v>
      </c>
      <c r="LN106" s="368"/>
      <c r="LO106" s="75">
        <v>6.5750000000000002</v>
      </c>
      <c r="LP106" s="370"/>
      <c r="LQ106" s="130"/>
      <c r="LR106" s="271"/>
      <c r="LS106" s="271"/>
      <c r="LT106" s="271"/>
      <c r="LU106" s="70">
        <f t="shared" si="161"/>
        <v>54.795000000000002</v>
      </c>
      <c r="LV106" s="70">
        <f t="shared" si="162"/>
        <v>0</v>
      </c>
      <c r="LW106" s="130"/>
      <c r="LX106" s="70"/>
      <c r="LY106" s="70"/>
      <c r="LZ106" s="70"/>
      <c r="MA106" s="70">
        <f t="shared" si="163"/>
        <v>0</v>
      </c>
      <c r="MB106" s="70">
        <f t="shared" si="164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5"/>
        <v>0</v>
      </c>
      <c r="ML106" s="70">
        <f t="shared" si="166"/>
        <v>0</v>
      </c>
      <c r="MM106" s="371">
        <v>0</v>
      </c>
      <c r="MN106" s="371"/>
      <c r="MO106" s="371">
        <v>0</v>
      </c>
      <c r="MP106" s="371"/>
      <c r="MQ106" s="70">
        <f t="shared" si="167"/>
        <v>0</v>
      </c>
      <c r="MR106" s="70">
        <f t="shared" si="168"/>
        <v>0</v>
      </c>
      <c r="MS106" s="70"/>
      <c r="MT106" s="70"/>
      <c r="MU106" s="70">
        <f t="shared" si="169"/>
        <v>0</v>
      </c>
      <c r="MV106" s="70">
        <f t="shared" si="170"/>
        <v>0</v>
      </c>
      <c r="MW106" s="70"/>
      <c r="MX106" s="70"/>
      <c r="MY106" s="70">
        <f t="shared" si="171"/>
        <v>0</v>
      </c>
      <c r="MZ106" s="70">
        <f t="shared" si="172"/>
        <v>0</v>
      </c>
      <c r="NA106" s="305"/>
      <c r="NB106" s="344"/>
      <c r="NC106" s="70">
        <f t="shared" si="173"/>
        <v>0</v>
      </c>
      <c r="ND106" s="70">
        <f t="shared" si="174"/>
        <v>0</v>
      </c>
      <c r="NE106" s="172"/>
      <c r="NF106" s="172"/>
      <c r="NG106" s="172">
        <f t="shared" si="175"/>
        <v>0</v>
      </c>
      <c r="NH106" s="172">
        <f t="shared" si="176"/>
        <v>0</v>
      </c>
      <c r="NI106" s="172"/>
      <c r="NJ106" s="172"/>
      <c r="NK106" s="172">
        <f t="shared" si="177"/>
        <v>0</v>
      </c>
      <c r="NL106" s="172">
        <f t="shared" si="178"/>
        <v>0</v>
      </c>
      <c r="NM106" s="264"/>
      <c r="NN106" s="172"/>
      <c r="NO106" s="172">
        <f t="shared" si="179"/>
        <v>0</v>
      </c>
      <c r="NP106" s="172">
        <f t="shared" si="180"/>
        <v>0</v>
      </c>
      <c r="NQ106" s="303">
        <v>0</v>
      </c>
      <c r="NR106" s="303"/>
      <c r="NS106" s="270">
        <v>0</v>
      </c>
      <c r="NT106" s="270"/>
      <c r="NU106" s="270">
        <v>0</v>
      </c>
      <c r="NV106" s="270"/>
      <c r="NW106" s="270">
        <v>0</v>
      </c>
      <c r="NX106" s="270"/>
      <c r="NY106" s="270">
        <v>0</v>
      </c>
      <c r="NZ106" s="270"/>
      <c r="OA106" s="270">
        <v>0</v>
      </c>
      <c r="OB106" s="270"/>
      <c r="OC106" s="70">
        <f t="shared" si="181"/>
        <v>0</v>
      </c>
      <c r="OD106" s="70">
        <f t="shared" si="182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3"/>
        <v>0</v>
      </c>
      <c r="ON106" s="70">
        <f t="shared" si="184"/>
        <v>0</v>
      </c>
      <c r="OO106" s="372">
        <v>0</v>
      </c>
      <c r="OP106" s="270"/>
      <c r="OQ106" s="372">
        <v>0</v>
      </c>
      <c r="OR106" s="270"/>
      <c r="OS106" s="372">
        <v>0</v>
      </c>
      <c r="OT106" s="270"/>
      <c r="OU106" s="172">
        <f t="shared" si="185"/>
        <v>0</v>
      </c>
      <c r="OV106" s="172">
        <f t="shared" si="186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7">MAX(C11:C106)</f>
        <v>0</v>
      </c>
      <c r="D107" s="6">
        <f t="shared" si="187"/>
        <v>0</v>
      </c>
      <c r="E107" s="6">
        <f t="shared" si="187"/>
        <v>0</v>
      </c>
      <c r="F107" s="6">
        <f t="shared" si="187"/>
        <v>0</v>
      </c>
      <c r="G107" s="6">
        <f t="shared" si="187"/>
        <v>0</v>
      </c>
      <c r="H107" s="6">
        <f t="shared" si="187"/>
        <v>0</v>
      </c>
      <c r="I107" s="6">
        <f t="shared" si="187"/>
        <v>0</v>
      </c>
      <c r="J107" s="6">
        <f t="shared" si="187"/>
        <v>0</v>
      </c>
      <c r="K107" s="6">
        <f t="shared" si="187"/>
        <v>0</v>
      </c>
      <c r="L107" s="6">
        <f t="shared" si="187"/>
        <v>0</v>
      </c>
      <c r="M107" s="6">
        <f t="shared" si="187"/>
        <v>0</v>
      </c>
      <c r="N107" s="6">
        <f t="shared" si="187"/>
        <v>0</v>
      </c>
      <c r="O107" s="6">
        <f t="shared" si="187"/>
        <v>0</v>
      </c>
      <c r="P107" s="6">
        <f t="shared" si="187"/>
        <v>0</v>
      </c>
      <c r="Q107" s="6">
        <f t="shared" si="187"/>
        <v>5.15</v>
      </c>
      <c r="R107" s="6">
        <f t="shared" si="187"/>
        <v>1.03</v>
      </c>
      <c r="S107" s="6">
        <f t="shared" si="187"/>
        <v>0</v>
      </c>
      <c r="T107" s="6">
        <f t="shared" si="187"/>
        <v>0</v>
      </c>
      <c r="U107" s="6">
        <f t="shared" si="187"/>
        <v>0</v>
      </c>
      <c r="V107" s="6">
        <f t="shared" si="187"/>
        <v>0</v>
      </c>
      <c r="W107" s="6">
        <f t="shared" si="187"/>
        <v>5.15</v>
      </c>
      <c r="X107" s="6">
        <f t="shared" si="187"/>
        <v>1.03</v>
      </c>
      <c r="Y107" s="143">
        <f t="shared" si="187"/>
        <v>0</v>
      </c>
      <c r="Z107" s="143">
        <f t="shared" si="187"/>
        <v>0</v>
      </c>
      <c r="AA107" s="6">
        <f t="shared" si="187"/>
        <v>0</v>
      </c>
      <c r="AB107" s="6">
        <f t="shared" si="187"/>
        <v>0</v>
      </c>
      <c r="AC107" s="6">
        <f t="shared" si="187"/>
        <v>0</v>
      </c>
      <c r="AD107" s="6">
        <f t="shared" si="187"/>
        <v>0</v>
      </c>
      <c r="AE107" s="6">
        <f t="shared" si="187"/>
        <v>0</v>
      </c>
      <c r="AF107" s="6">
        <f t="shared" si="187"/>
        <v>0</v>
      </c>
      <c r="AG107" s="6">
        <f t="shared" si="187"/>
        <v>0</v>
      </c>
      <c r="AH107" s="6">
        <f t="shared" si="187"/>
        <v>0</v>
      </c>
      <c r="AI107" s="6">
        <f t="shared" si="187"/>
        <v>0</v>
      </c>
      <c r="AJ107" s="6">
        <f t="shared" si="187"/>
        <v>0</v>
      </c>
      <c r="AK107" s="143">
        <f t="shared" si="187"/>
        <v>115</v>
      </c>
      <c r="AL107" s="143">
        <f t="shared" si="187"/>
        <v>34.5</v>
      </c>
      <c r="AM107" s="6">
        <f t="shared" si="187"/>
        <v>0</v>
      </c>
      <c r="AN107" s="6">
        <f t="shared" si="187"/>
        <v>0</v>
      </c>
      <c r="AO107" s="6">
        <f t="shared" si="187"/>
        <v>0</v>
      </c>
      <c r="AP107" s="6">
        <f t="shared" si="187"/>
        <v>0</v>
      </c>
      <c r="AQ107" s="6">
        <f t="shared" si="187"/>
        <v>0</v>
      </c>
      <c r="AR107" s="6">
        <f t="shared" si="187"/>
        <v>0</v>
      </c>
      <c r="AS107" s="6">
        <f t="shared" si="187"/>
        <v>0</v>
      </c>
      <c r="AT107" s="6">
        <f t="shared" si="187"/>
        <v>0</v>
      </c>
      <c r="AU107" s="6">
        <f t="shared" si="187"/>
        <v>115</v>
      </c>
      <c r="AV107" s="6">
        <f t="shared" si="187"/>
        <v>34.5</v>
      </c>
      <c r="AW107" s="6">
        <f t="shared" si="187"/>
        <v>2</v>
      </c>
      <c r="AX107" s="6">
        <f t="shared" si="187"/>
        <v>0.85</v>
      </c>
      <c r="AY107" s="6">
        <f t="shared" si="187"/>
        <v>0</v>
      </c>
      <c r="AZ107" s="6">
        <f t="shared" si="187"/>
        <v>0</v>
      </c>
      <c r="BA107" s="6">
        <f t="shared" si="187"/>
        <v>0</v>
      </c>
      <c r="BB107" s="6">
        <f t="shared" si="187"/>
        <v>0</v>
      </c>
      <c r="BC107" s="6">
        <f t="shared" si="187"/>
        <v>2</v>
      </c>
      <c r="BD107" s="6">
        <f t="shared" si="187"/>
        <v>0.85</v>
      </c>
      <c r="BE107" s="143">
        <f t="shared" si="187"/>
        <v>46</v>
      </c>
      <c r="BF107" s="143">
        <f t="shared" si="187"/>
        <v>6.5503999999999998</v>
      </c>
      <c r="BG107" s="143">
        <f t="shared" si="187"/>
        <v>8</v>
      </c>
      <c r="BH107" s="143">
        <f t="shared" si="187"/>
        <v>1.1392</v>
      </c>
      <c r="BI107" s="143">
        <f t="shared" si="187"/>
        <v>0</v>
      </c>
      <c r="BJ107" s="143">
        <f t="shared" si="187"/>
        <v>0</v>
      </c>
      <c r="BK107" s="143">
        <f t="shared" si="187"/>
        <v>6</v>
      </c>
      <c r="BL107" s="143">
        <f t="shared" si="187"/>
        <v>0.85440000000000005</v>
      </c>
      <c r="BM107" s="143">
        <f t="shared" si="187"/>
        <v>0</v>
      </c>
      <c r="BN107" s="143">
        <f t="shared" ref="BN107:BQ107" si="188">MAX(BN11:BN106)</f>
        <v>0</v>
      </c>
      <c r="BO107" s="143">
        <f t="shared" si="188"/>
        <v>0</v>
      </c>
      <c r="BP107" s="143">
        <f t="shared" si="188"/>
        <v>0</v>
      </c>
      <c r="BQ107" s="143">
        <f t="shared" si="188"/>
        <v>0</v>
      </c>
      <c r="BR107" s="143">
        <f t="shared" si="187"/>
        <v>0</v>
      </c>
      <c r="BS107" s="6">
        <f t="shared" ref="BS107:ED107" si="189">MAX(BS11:BS106)</f>
        <v>60</v>
      </c>
      <c r="BT107" s="6">
        <f t="shared" si="189"/>
        <v>8.5440000000000005</v>
      </c>
      <c r="BU107" s="6">
        <f t="shared" si="189"/>
        <v>0</v>
      </c>
      <c r="BV107" s="6">
        <f t="shared" si="189"/>
        <v>0</v>
      </c>
      <c r="BW107" s="6">
        <f t="shared" si="189"/>
        <v>0</v>
      </c>
      <c r="BX107" s="6">
        <f t="shared" si="189"/>
        <v>0</v>
      </c>
      <c r="BY107" s="6">
        <f t="shared" si="189"/>
        <v>0</v>
      </c>
      <c r="BZ107" s="6">
        <f t="shared" si="189"/>
        <v>0</v>
      </c>
      <c r="CA107" s="6">
        <f t="shared" si="189"/>
        <v>0</v>
      </c>
      <c r="CB107" s="6">
        <f t="shared" si="189"/>
        <v>0</v>
      </c>
      <c r="CC107" s="6">
        <f t="shared" si="189"/>
        <v>0</v>
      </c>
      <c r="CD107" s="6">
        <f t="shared" si="189"/>
        <v>0</v>
      </c>
      <c r="CE107" s="6">
        <f t="shared" si="189"/>
        <v>0</v>
      </c>
      <c r="CF107" s="6">
        <f t="shared" si="189"/>
        <v>0</v>
      </c>
      <c r="CG107" s="6">
        <f t="shared" si="189"/>
        <v>0</v>
      </c>
      <c r="CH107" s="6">
        <f t="shared" si="189"/>
        <v>0</v>
      </c>
      <c r="CI107" s="6">
        <f t="shared" si="189"/>
        <v>30.9</v>
      </c>
      <c r="CJ107" s="6">
        <f t="shared" si="189"/>
        <v>10</v>
      </c>
      <c r="CK107" s="6">
        <f t="shared" si="189"/>
        <v>10.3</v>
      </c>
      <c r="CL107" s="6">
        <f t="shared" si="189"/>
        <v>3</v>
      </c>
      <c r="CM107" s="6">
        <f t="shared" si="189"/>
        <v>8</v>
      </c>
      <c r="CN107" s="6">
        <f t="shared" si="189"/>
        <v>2</v>
      </c>
      <c r="CO107" s="6">
        <f t="shared" si="189"/>
        <v>49.2</v>
      </c>
      <c r="CP107" s="6">
        <f t="shared" si="189"/>
        <v>15</v>
      </c>
      <c r="CQ107" s="143">
        <f t="shared" si="189"/>
        <v>247.40625</v>
      </c>
      <c r="CR107" s="143">
        <f t="shared" si="189"/>
        <v>0</v>
      </c>
      <c r="CS107" s="143">
        <f t="shared" si="189"/>
        <v>0</v>
      </c>
      <c r="CT107" s="143">
        <f t="shared" si="189"/>
        <v>0</v>
      </c>
      <c r="CU107" s="143">
        <f t="shared" si="189"/>
        <v>18.556701030927837</v>
      </c>
      <c r="CV107" s="143">
        <f t="shared" si="189"/>
        <v>0</v>
      </c>
      <c r="CW107" s="143">
        <f t="shared" si="189"/>
        <v>63.814432989690722</v>
      </c>
      <c r="CX107" s="143">
        <f t="shared" si="189"/>
        <v>0</v>
      </c>
      <c r="CY107" s="6">
        <f t="shared" si="189"/>
        <v>0</v>
      </c>
      <c r="CZ107" s="6">
        <f t="shared" si="189"/>
        <v>0</v>
      </c>
      <c r="DA107" s="6">
        <f t="shared" si="189"/>
        <v>329.77738402061857</v>
      </c>
      <c r="DB107" s="6">
        <f t="shared" si="189"/>
        <v>0</v>
      </c>
      <c r="DC107" s="6">
        <f t="shared" si="189"/>
        <v>0</v>
      </c>
      <c r="DD107" s="6">
        <f t="shared" si="189"/>
        <v>0</v>
      </c>
      <c r="DE107" s="6">
        <f t="shared" si="189"/>
        <v>0</v>
      </c>
      <c r="DF107" s="6">
        <f t="shared" si="189"/>
        <v>0</v>
      </c>
      <c r="DG107" s="6">
        <f t="shared" si="189"/>
        <v>0</v>
      </c>
      <c r="DH107" s="6">
        <f t="shared" si="189"/>
        <v>0</v>
      </c>
      <c r="DI107" s="6">
        <f t="shared" si="189"/>
        <v>0</v>
      </c>
      <c r="DJ107" s="6">
        <f t="shared" si="189"/>
        <v>0</v>
      </c>
      <c r="DK107" s="143">
        <f t="shared" si="189"/>
        <v>41.103092783505197</v>
      </c>
      <c r="DL107" s="143">
        <f t="shared" si="189"/>
        <v>13.701030927835101</v>
      </c>
      <c r="DM107" s="143">
        <f t="shared" si="189"/>
        <v>41.103092783505197</v>
      </c>
      <c r="DN107" s="143">
        <f t="shared" si="189"/>
        <v>13.701030927835101</v>
      </c>
      <c r="DO107" s="143">
        <f t="shared" si="189"/>
        <v>39.869999999999997</v>
      </c>
      <c r="DP107" s="143">
        <f t="shared" si="189"/>
        <v>13.29</v>
      </c>
      <c r="DQ107" s="143">
        <f t="shared" si="189"/>
        <v>0</v>
      </c>
      <c r="DR107" s="143">
        <f t="shared" si="189"/>
        <v>0</v>
      </c>
      <c r="DS107" s="6">
        <f t="shared" si="189"/>
        <v>0</v>
      </c>
      <c r="DT107" s="6">
        <f t="shared" si="189"/>
        <v>0</v>
      </c>
      <c r="DU107" s="6">
        <f t="shared" si="189"/>
        <v>0</v>
      </c>
      <c r="DV107" s="6">
        <f t="shared" si="189"/>
        <v>0</v>
      </c>
      <c r="DW107" s="6">
        <f t="shared" si="189"/>
        <v>0</v>
      </c>
      <c r="DX107" s="6">
        <f t="shared" si="189"/>
        <v>0</v>
      </c>
      <c r="DY107" s="6">
        <f t="shared" si="189"/>
        <v>0</v>
      </c>
      <c r="DZ107" s="6">
        <f t="shared" si="189"/>
        <v>0</v>
      </c>
      <c r="EA107" s="6">
        <f t="shared" si="189"/>
        <v>0</v>
      </c>
      <c r="EB107" s="6">
        <f t="shared" si="189"/>
        <v>0</v>
      </c>
      <c r="EC107" s="6">
        <f t="shared" si="189"/>
        <v>0</v>
      </c>
      <c r="ED107" s="6">
        <f t="shared" si="189"/>
        <v>0</v>
      </c>
      <c r="EE107" s="6">
        <f t="shared" ref="EE107:GT107" si="190">MAX(EE11:EE106)</f>
        <v>0</v>
      </c>
      <c r="EF107" s="6">
        <f t="shared" si="190"/>
        <v>0</v>
      </c>
      <c r="EG107" s="143">
        <f t="shared" si="190"/>
        <v>41.24</v>
      </c>
      <c r="EH107" s="143">
        <f t="shared" si="190"/>
        <v>10.31</v>
      </c>
      <c r="EI107" s="143">
        <f>MAX(EI11:EI106)</f>
        <v>257.73</v>
      </c>
      <c r="EJ107" s="143">
        <f>MAX(EJ11:EJ106)</f>
        <v>64.432500000000005</v>
      </c>
      <c r="EK107" s="143">
        <f>MAX(EK11:EK106)</f>
        <v>113.4</v>
      </c>
      <c r="EL107" s="143">
        <f>MAX(EL11:EL106)</f>
        <v>28.35</v>
      </c>
      <c r="EM107" s="143">
        <f t="shared" ref="EM107:EP107" si="191">MAX(EM11:EM106)</f>
        <v>0</v>
      </c>
      <c r="EN107" s="143">
        <f t="shared" si="191"/>
        <v>0</v>
      </c>
      <c r="EO107" s="6">
        <f t="shared" si="191"/>
        <v>0</v>
      </c>
      <c r="EP107" s="6">
        <f t="shared" si="191"/>
        <v>0</v>
      </c>
      <c r="EQ107" s="6">
        <f t="shared" si="190"/>
        <v>412.37</v>
      </c>
      <c r="ER107" s="6">
        <f t="shared" si="190"/>
        <v>103.0925</v>
      </c>
      <c r="ES107" s="6">
        <f t="shared" si="190"/>
        <v>0</v>
      </c>
      <c r="ET107" s="6">
        <f t="shared" si="190"/>
        <v>0</v>
      </c>
      <c r="EU107" s="6">
        <f t="shared" si="190"/>
        <v>0</v>
      </c>
      <c r="EV107" s="6">
        <f t="shared" si="190"/>
        <v>0</v>
      </c>
      <c r="EW107" s="6">
        <f t="shared" si="190"/>
        <v>0</v>
      </c>
      <c r="EX107" s="6">
        <f t="shared" si="190"/>
        <v>0</v>
      </c>
      <c r="EY107" s="6">
        <f t="shared" si="190"/>
        <v>0</v>
      </c>
      <c r="EZ107" s="6">
        <f t="shared" si="190"/>
        <v>0</v>
      </c>
      <c r="FA107" s="6">
        <f t="shared" si="190"/>
        <v>47</v>
      </c>
      <c r="FB107" s="6">
        <f t="shared" si="190"/>
        <v>0</v>
      </c>
      <c r="FC107" s="6">
        <f t="shared" si="190"/>
        <v>42</v>
      </c>
      <c r="FD107" s="6">
        <f t="shared" si="190"/>
        <v>0</v>
      </c>
      <c r="FE107" s="6">
        <f t="shared" si="190"/>
        <v>0</v>
      </c>
      <c r="FF107" s="6">
        <f t="shared" si="190"/>
        <v>0</v>
      </c>
      <c r="FG107" s="6">
        <f t="shared" si="190"/>
        <v>0</v>
      </c>
      <c r="FH107" s="6">
        <f t="shared" si="190"/>
        <v>0</v>
      </c>
      <c r="FI107" s="6">
        <f t="shared" si="190"/>
        <v>0</v>
      </c>
      <c r="FJ107" s="6">
        <f t="shared" si="190"/>
        <v>0</v>
      </c>
      <c r="FK107" s="6">
        <f t="shared" si="190"/>
        <v>0</v>
      </c>
      <c r="FL107" s="6">
        <f t="shared" si="190"/>
        <v>0</v>
      </c>
      <c r="FM107" s="6">
        <f t="shared" si="190"/>
        <v>0</v>
      </c>
      <c r="FN107" s="6">
        <f t="shared" si="190"/>
        <v>0</v>
      </c>
      <c r="FO107" s="6">
        <f t="shared" si="190"/>
        <v>0</v>
      </c>
      <c r="FP107" s="6">
        <f t="shared" si="190"/>
        <v>0</v>
      </c>
      <c r="FQ107" s="6">
        <f t="shared" si="190"/>
        <v>0</v>
      </c>
      <c r="FR107" s="6">
        <f t="shared" si="190"/>
        <v>0</v>
      </c>
      <c r="FS107" s="6">
        <f t="shared" si="190"/>
        <v>0</v>
      </c>
      <c r="FT107" s="6">
        <f t="shared" si="190"/>
        <v>0</v>
      </c>
      <c r="FU107" s="6">
        <f t="shared" si="190"/>
        <v>0</v>
      </c>
      <c r="FV107" s="6">
        <f t="shared" si="190"/>
        <v>0</v>
      </c>
      <c r="FW107" s="6">
        <f t="shared" si="190"/>
        <v>0</v>
      </c>
      <c r="FX107" s="6">
        <f t="shared" si="190"/>
        <v>0</v>
      </c>
      <c r="FY107" s="6">
        <f t="shared" si="190"/>
        <v>0</v>
      </c>
      <c r="FZ107" s="6">
        <f t="shared" si="190"/>
        <v>0</v>
      </c>
      <c r="GA107" s="6">
        <f t="shared" si="190"/>
        <v>0</v>
      </c>
      <c r="GB107" s="6">
        <f t="shared" si="190"/>
        <v>0</v>
      </c>
      <c r="GC107" s="6">
        <f t="shared" si="190"/>
        <v>0</v>
      </c>
      <c r="GD107" s="6">
        <f t="shared" si="190"/>
        <v>0</v>
      </c>
      <c r="GE107" s="6">
        <f t="shared" si="190"/>
        <v>0</v>
      </c>
      <c r="GF107" s="6">
        <f t="shared" si="190"/>
        <v>0</v>
      </c>
      <c r="GG107" s="6">
        <f t="shared" si="190"/>
        <v>0</v>
      </c>
      <c r="GH107" s="6">
        <f t="shared" si="190"/>
        <v>0</v>
      </c>
      <c r="GI107" s="61">
        <f t="shared" si="190"/>
        <v>0</v>
      </c>
      <c r="GJ107" s="61">
        <f t="shared" si="190"/>
        <v>0</v>
      </c>
      <c r="GK107" s="61">
        <f t="shared" si="190"/>
        <v>0</v>
      </c>
      <c r="GL107" s="61">
        <f t="shared" si="190"/>
        <v>0</v>
      </c>
      <c r="GM107" s="61">
        <f t="shared" si="190"/>
        <v>0</v>
      </c>
      <c r="GN107" s="61">
        <f t="shared" si="190"/>
        <v>0</v>
      </c>
      <c r="GO107" s="61">
        <f t="shared" si="190"/>
        <v>0</v>
      </c>
      <c r="GP107" s="61">
        <f t="shared" si="190"/>
        <v>0</v>
      </c>
      <c r="GQ107" s="61">
        <f t="shared" si="190"/>
        <v>0</v>
      </c>
      <c r="GR107" s="61">
        <f t="shared" si="190"/>
        <v>0</v>
      </c>
      <c r="GS107" s="61">
        <f t="shared" si="190"/>
        <v>0</v>
      </c>
      <c r="GT107" s="61">
        <f t="shared" si="190"/>
        <v>0</v>
      </c>
      <c r="GU107" s="61">
        <f t="shared" ref="GU107:JH107" si="192">MAX(GU11:GU106)</f>
        <v>0</v>
      </c>
      <c r="GV107" s="61">
        <f t="shared" si="192"/>
        <v>0</v>
      </c>
      <c r="GW107" s="61">
        <f t="shared" si="192"/>
        <v>0</v>
      </c>
      <c r="GX107" s="61">
        <f t="shared" si="192"/>
        <v>0</v>
      </c>
      <c r="GY107" s="61">
        <f t="shared" si="192"/>
        <v>0</v>
      </c>
      <c r="GZ107" s="61">
        <f t="shared" si="192"/>
        <v>0</v>
      </c>
      <c r="HA107" s="61">
        <f t="shared" si="192"/>
        <v>0</v>
      </c>
      <c r="HB107" s="61">
        <f t="shared" si="192"/>
        <v>0</v>
      </c>
      <c r="HC107" s="6">
        <f t="shared" si="192"/>
        <v>0</v>
      </c>
      <c r="HD107" s="6">
        <f t="shared" si="192"/>
        <v>0</v>
      </c>
      <c r="HE107" s="6">
        <f t="shared" si="192"/>
        <v>0</v>
      </c>
      <c r="HF107" s="6">
        <f t="shared" si="192"/>
        <v>0</v>
      </c>
      <c r="HG107" s="6">
        <f t="shared" si="192"/>
        <v>0</v>
      </c>
      <c r="HH107" s="6">
        <f t="shared" si="192"/>
        <v>0</v>
      </c>
      <c r="HI107" s="6">
        <f t="shared" si="192"/>
        <v>0</v>
      </c>
      <c r="HJ107" s="6">
        <f t="shared" si="192"/>
        <v>0</v>
      </c>
      <c r="HK107" s="6">
        <f t="shared" si="192"/>
        <v>0</v>
      </c>
      <c r="HL107" s="6">
        <f t="shared" si="192"/>
        <v>0</v>
      </c>
      <c r="HM107" s="6">
        <f t="shared" si="192"/>
        <v>0</v>
      </c>
      <c r="HN107" s="6">
        <f t="shared" si="192"/>
        <v>0</v>
      </c>
      <c r="HO107" s="6">
        <f t="shared" si="192"/>
        <v>0</v>
      </c>
      <c r="HP107" s="6">
        <f t="shared" si="192"/>
        <v>0</v>
      </c>
      <c r="HQ107" s="143">
        <f t="shared" si="192"/>
        <v>565</v>
      </c>
      <c r="HR107" s="143">
        <f t="shared" si="192"/>
        <v>0</v>
      </c>
      <c r="HS107" s="143">
        <f t="shared" si="192"/>
        <v>565</v>
      </c>
      <c r="HT107" s="6">
        <f t="shared" si="192"/>
        <v>0</v>
      </c>
      <c r="HU107" s="6">
        <f t="shared" si="192"/>
        <v>565</v>
      </c>
      <c r="HV107" s="6">
        <f t="shared" si="192"/>
        <v>0</v>
      </c>
      <c r="HW107" s="6">
        <f t="shared" si="192"/>
        <v>0</v>
      </c>
      <c r="HX107" s="6">
        <f t="shared" si="192"/>
        <v>0</v>
      </c>
      <c r="HY107" s="6">
        <f t="shared" si="192"/>
        <v>0</v>
      </c>
      <c r="HZ107" s="6">
        <f t="shared" si="192"/>
        <v>0</v>
      </c>
      <c r="IA107" s="6">
        <f t="shared" si="192"/>
        <v>0</v>
      </c>
      <c r="IB107" s="6">
        <f t="shared" si="192"/>
        <v>0</v>
      </c>
      <c r="IC107" s="143">
        <f t="shared" si="192"/>
        <v>6.8</v>
      </c>
      <c r="ID107" s="143">
        <f t="shared" si="192"/>
        <v>1.7</v>
      </c>
      <c r="IE107" s="6">
        <f t="shared" si="192"/>
        <v>0</v>
      </c>
      <c r="IF107" s="6">
        <f>MAX(IF11:IF106)</f>
        <v>0</v>
      </c>
      <c r="IG107" s="6">
        <f t="shared" si="192"/>
        <v>6.8</v>
      </c>
      <c r="IH107" s="6">
        <f t="shared" si="192"/>
        <v>1.7</v>
      </c>
      <c r="II107" s="6">
        <f t="shared" si="192"/>
        <v>205</v>
      </c>
      <c r="IJ107" s="6">
        <f t="shared" si="192"/>
        <v>0</v>
      </c>
      <c r="IK107" s="6">
        <f t="shared" si="192"/>
        <v>0</v>
      </c>
      <c r="IL107" s="6">
        <f t="shared" si="192"/>
        <v>0</v>
      </c>
      <c r="IM107" s="6">
        <f t="shared" si="192"/>
        <v>0</v>
      </c>
      <c r="IN107" s="6">
        <f t="shared" si="192"/>
        <v>0</v>
      </c>
      <c r="IO107" s="6">
        <f t="shared" si="192"/>
        <v>0</v>
      </c>
      <c r="IP107" s="6">
        <f t="shared" si="192"/>
        <v>0</v>
      </c>
      <c r="IQ107" s="6">
        <f t="shared" si="192"/>
        <v>0</v>
      </c>
      <c r="IR107" s="6">
        <f t="shared" si="192"/>
        <v>0</v>
      </c>
      <c r="IS107" s="6">
        <f t="shared" si="192"/>
        <v>0</v>
      </c>
      <c r="IT107" s="6">
        <f t="shared" si="192"/>
        <v>0</v>
      </c>
      <c r="IU107" s="6">
        <f t="shared" si="192"/>
        <v>205</v>
      </c>
      <c r="IV107" s="6">
        <f t="shared" si="192"/>
        <v>0</v>
      </c>
      <c r="IW107" s="6">
        <f t="shared" si="192"/>
        <v>0</v>
      </c>
      <c r="IX107" s="6">
        <f t="shared" si="192"/>
        <v>0</v>
      </c>
      <c r="IY107" s="143">
        <f t="shared" si="192"/>
        <v>0</v>
      </c>
      <c r="IZ107" s="6">
        <f t="shared" si="192"/>
        <v>0</v>
      </c>
      <c r="JA107" s="143">
        <f t="shared" si="192"/>
        <v>10.31</v>
      </c>
      <c r="JB107" s="143">
        <f t="shared" si="192"/>
        <v>0</v>
      </c>
      <c r="JC107" s="6">
        <f t="shared" si="192"/>
        <v>10.31</v>
      </c>
      <c r="JD107" s="6">
        <f t="shared" si="192"/>
        <v>0</v>
      </c>
      <c r="JE107" s="6">
        <f t="shared" ref="JE107:JF107" si="193">MAX(JE11:JE106)</f>
        <v>5.15</v>
      </c>
      <c r="JF107" s="6">
        <f t="shared" si="193"/>
        <v>0</v>
      </c>
      <c r="JG107" s="6">
        <f t="shared" si="192"/>
        <v>25.770000000000003</v>
      </c>
      <c r="JH107" s="6">
        <f t="shared" si="192"/>
        <v>0</v>
      </c>
      <c r="JI107" s="335">
        <f t="shared" ref="JI107:LT107" si="194">MAX(JI11:JI106)</f>
        <v>0</v>
      </c>
      <c r="JJ107" s="335">
        <f t="shared" si="194"/>
        <v>0</v>
      </c>
      <c r="JK107" s="143">
        <f t="shared" si="194"/>
        <v>6.4663000000000004</v>
      </c>
      <c r="JL107" s="143">
        <f t="shared" si="194"/>
        <v>1</v>
      </c>
      <c r="JM107" s="143">
        <f t="shared" si="194"/>
        <v>0</v>
      </c>
      <c r="JN107" s="143">
        <f t="shared" si="194"/>
        <v>0</v>
      </c>
      <c r="JO107" s="143">
        <f t="shared" si="194"/>
        <v>47.42</v>
      </c>
      <c r="JP107" s="143">
        <f t="shared" si="194"/>
        <v>10</v>
      </c>
      <c r="JQ107" s="143">
        <f t="shared" si="194"/>
        <v>44.33</v>
      </c>
      <c r="JR107" s="143">
        <f t="shared" si="194"/>
        <v>9</v>
      </c>
      <c r="JS107" s="143">
        <f t="shared" si="194"/>
        <v>44.33</v>
      </c>
      <c r="JT107" s="143">
        <f t="shared" si="194"/>
        <v>9</v>
      </c>
      <c r="JU107" s="6">
        <f t="shared" si="194"/>
        <v>0</v>
      </c>
      <c r="JV107" s="6">
        <f t="shared" si="194"/>
        <v>0</v>
      </c>
      <c r="JW107" s="6">
        <f t="shared" si="194"/>
        <v>53.886300000000006</v>
      </c>
      <c r="JX107" s="6">
        <f t="shared" si="194"/>
        <v>11</v>
      </c>
      <c r="JY107" s="6">
        <f t="shared" si="194"/>
        <v>0</v>
      </c>
      <c r="JZ107" s="6">
        <f t="shared" si="194"/>
        <v>0</v>
      </c>
      <c r="KA107" s="6">
        <f t="shared" si="194"/>
        <v>0</v>
      </c>
      <c r="KB107" s="6">
        <f t="shared" si="194"/>
        <v>0</v>
      </c>
      <c r="KC107" s="6">
        <f t="shared" si="194"/>
        <v>0</v>
      </c>
      <c r="KD107" s="6">
        <f t="shared" si="194"/>
        <v>0</v>
      </c>
      <c r="KE107" s="6">
        <f t="shared" si="194"/>
        <v>0</v>
      </c>
      <c r="KF107" s="6">
        <f t="shared" si="194"/>
        <v>0</v>
      </c>
      <c r="KG107" s="6">
        <f t="shared" si="194"/>
        <v>0</v>
      </c>
      <c r="KH107" s="6">
        <f t="shared" si="194"/>
        <v>0</v>
      </c>
      <c r="KI107" s="6">
        <f t="shared" si="194"/>
        <v>0</v>
      </c>
      <c r="KJ107" s="6">
        <f t="shared" si="194"/>
        <v>0</v>
      </c>
      <c r="KK107" s="6">
        <f t="shared" si="194"/>
        <v>0</v>
      </c>
      <c r="KL107" s="6">
        <f t="shared" si="194"/>
        <v>0</v>
      </c>
      <c r="KM107" s="6">
        <f t="shared" si="194"/>
        <v>0</v>
      </c>
      <c r="KN107" s="6">
        <f t="shared" si="194"/>
        <v>0</v>
      </c>
      <c r="KO107" s="6">
        <f t="shared" si="194"/>
        <v>0</v>
      </c>
      <c r="KP107" s="6">
        <f t="shared" si="194"/>
        <v>0</v>
      </c>
      <c r="KQ107" s="143">
        <f t="shared" si="194"/>
        <v>0</v>
      </c>
      <c r="KR107" s="6">
        <f t="shared" si="194"/>
        <v>0</v>
      </c>
      <c r="KS107" s="6">
        <f t="shared" si="194"/>
        <v>0</v>
      </c>
      <c r="KT107" s="6">
        <f t="shared" si="194"/>
        <v>0</v>
      </c>
      <c r="KU107" s="6">
        <f t="shared" si="194"/>
        <v>0</v>
      </c>
      <c r="KV107" s="6">
        <f t="shared" si="194"/>
        <v>0</v>
      </c>
      <c r="KW107" s="6">
        <f t="shared" si="194"/>
        <v>0</v>
      </c>
      <c r="KX107" s="6">
        <f t="shared" si="194"/>
        <v>0</v>
      </c>
      <c r="KY107" s="6">
        <f t="shared" si="194"/>
        <v>0</v>
      </c>
      <c r="KZ107" s="6">
        <f t="shared" si="194"/>
        <v>0</v>
      </c>
      <c r="LA107" s="6">
        <f t="shared" si="194"/>
        <v>0</v>
      </c>
      <c r="LB107" s="6">
        <f t="shared" si="194"/>
        <v>0</v>
      </c>
      <c r="LC107" s="6">
        <f t="shared" si="194"/>
        <v>0</v>
      </c>
      <c r="LD107" s="6">
        <f t="shared" si="194"/>
        <v>0</v>
      </c>
      <c r="LE107" s="6">
        <f t="shared" si="194"/>
        <v>0</v>
      </c>
      <c r="LF107" s="6">
        <f t="shared" si="194"/>
        <v>0</v>
      </c>
      <c r="LG107" s="6">
        <f t="shared" si="194"/>
        <v>0</v>
      </c>
      <c r="LH107" s="6">
        <f t="shared" si="194"/>
        <v>0</v>
      </c>
      <c r="LI107" s="6">
        <f t="shared" si="194"/>
        <v>0</v>
      </c>
      <c r="LJ107" s="6">
        <f t="shared" si="194"/>
        <v>0</v>
      </c>
      <c r="LK107" s="143">
        <f t="shared" si="194"/>
        <v>25</v>
      </c>
      <c r="LL107" s="143">
        <f t="shared" si="194"/>
        <v>0</v>
      </c>
      <c r="LM107" s="143">
        <f t="shared" si="194"/>
        <v>24.02</v>
      </c>
      <c r="LN107" s="143">
        <f t="shared" si="194"/>
        <v>0</v>
      </c>
      <c r="LO107" s="143">
        <f t="shared" si="194"/>
        <v>6.5750000000000002</v>
      </c>
      <c r="LP107" s="6">
        <f t="shared" si="194"/>
        <v>0</v>
      </c>
      <c r="LQ107" s="143">
        <f t="shared" si="194"/>
        <v>0</v>
      </c>
      <c r="LR107" s="143">
        <f t="shared" si="194"/>
        <v>0</v>
      </c>
      <c r="LS107" s="6">
        <f t="shared" si="194"/>
        <v>0</v>
      </c>
      <c r="LT107" s="6">
        <f t="shared" si="194"/>
        <v>0</v>
      </c>
      <c r="LU107" s="6">
        <f t="shared" ref="LU107:ON107" si="195">MAX(LU11:LU106)</f>
        <v>54.795000000000002</v>
      </c>
      <c r="LV107" s="6">
        <f t="shared" si="195"/>
        <v>0</v>
      </c>
      <c r="LW107" s="6">
        <f t="shared" si="195"/>
        <v>0</v>
      </c>
      <c r="LX107" s="6">
        <f t="shared" si="195"/>
        <v>0</v>
      </c>
      <c r="LY107" s="6">
        <f t="shared" si="195"/>
        <v>0</v>
      </c>
      <c r="LZ107" s="6">
        <f t="shared" si="195"/>
        <v>0</v>
      </c>
      <c r="MA107" s="6">
        <f t="shared" si="195"/>
        <v>0</v>
      </c>
      <c r="MB107" s="6">
        <f t="shared" si="195"/>
        <v>0</v>
      </c>
      <c r="MC107" s="143">
        <f t="shared" si="195"/>
        <v>0</v>
      </c>
      <c r="MD107" s="6">
        <f t="shared" si="195"/>
        <v>0</v>
      </c>
      <c r="ME107" s="143">
        <f t="shared" si="195"/>
        <v>0</v>
      </c>
      <c r="MF107" s="143">
        <f t="shared" si="195"/>
        <v>0</v>
      </c>
      <c r="MG107" s="143">
        <f t="shared" si="195"/>
        <v>0</v>
      </c>
      <c r="MH107" s="6">
        <f t="shared" si="195"/>
        <v>0</v>
      </c>
      <c r="MI107" s="6">
        <f t="shared" si="195"/>
        <v>0</v>
      </c>
      <c r="MJ107" s="6">
        <f t="shared" si="195"/>
        <v>0</v>
      </c>
      <c r="MK107" s="6">
        <f t="shared" si="195"/>
        <v>0</v>
      </c>
      <c r="ML107" s="6">
        <f t="shared" si="195"/>
        <v>0</v>
      </c>
      <c r="MM107" s="143">
        <f t="shared" si="195"/>
        <v>9.070557599999999</v>
      </c>
      <c r="MN107" s="143">
        <f t="shared" si="195"/>
        <v>0</v>
      </c>
      <c r="MO107" s="143">
        <f t="shared" si="195"/>
        <v>6.0470383999999999</v>
      </c>
      <c r="MP107" s="143">
        <f t="shared" si="195"/>
        <v>0</v>
      </c>
      <c r="MQ107" s="143">
        <f t="shared" si="195"/>
        <v>15.117595999999999</v>
      </c>
      <c r="MR107" s="143">
        <f t="shared" si="195"/>
        <v>0</v>
      </c>
      <c r="MS107" s="143">
        <f t="shared" si="195"/>
        <v>0</v>
      </c>
      <c r="MT107" s="143">
        <f t="shared" si="195"/>
        <v>0</v>
      </c>
      <c r="MU107" s="6">
        <f t="shared" si="195"/>
        <v>0</v>
      </c>
      <c r="MV107" s="6">
        <f t="shared" si="195"/>
        <v>0</v>
      </c>
      <c r="MW107" s="6">
        <f t="shared" si="195"/>
        <v>0</v>
      </c>
      <c r="MX107" s="6">
        <f t="shared" si="195"/>
        <v>0</v>
      </c>
      <c r="MY107" s="6">
        <f t="shared" si="195"/>
        <v>0</v>
      </c>
      <c r="MZ107" s="6">
        <f t="shared" si="195"/>
        <v>0</v>
      </c>
      <c r="NA107" s="143">
        <f t="shared" si="195"/>
        <v>0</v>
      </c>
      <c r="NB107" s="143">
        <f t="shared" si="195"/>
        <v>0</v>
      </c>
      <c r="NC107" s="6">
        <f t="shared" si="195"/>
        <v>0</v>
      </c>
      <c r="ND107" s="6">
        <f t="shared" si="195"/>
        <v>0</v>
      </c>
      <c r="NE107" s="6">
        <f t="shared" si="195"/>
        <v>0</v>
      </c>
      <c r="NF107" s="6">
        <f t="shared" si="195"/>
        <v>0</v>
      </c>
      <c r="NG107" s="6">
        <f t="shared" si="195"/>
        <v>0</v>
      </c>
      <c r="NH107" s="6">
        <f t="shared" si="195"/>
        <v>0</v>
      </c>
      <c r="NI107" s="6">
        <f t="shared" si="195"/>
        <v>0</v>
      </c>
      <c r="NJ107" s="6">
        <f t="shared" si="195"/>
        <v>0</v>
      </c>
      <c r="NK107" s="6">
        <f t="shared" si="195"/>
        <v>0</v>
      </c>
      <c r="NL107" s="6">
        <f t="shared" si="195"/>
        <v>0</v>
      </c>
      <c r="NM107" s="6">
        <f t="shared" si="195"/>
        <v>0</v>
      </c>
      <c r="NN107" s="6">
        <f t="shared" si="195"/>
        <v>0</v>
      </c>
      <c r="NO107" s="6">
        <f t="shared" si="195"/>
        <v>0</v>
      </c>
      <c r="NP107" s="6">
        <f t="shared" si="195"/>
        <v>0</v>
      </c>
      <c r="NQ107" s="348">
        <f t="shared" ref="NQ107:NR107" si="196">MAX(NQ11:NQ106)</f>
        <v>10.6</v>
      </c>
      <c r="NR107" s="143">
        <f t="shared" si="196"/>
        <v>0</v>
      </c>
      <c r="NS107" s="143">
        <f t="shared" ref="NS107:OB107" si="197">MAX(NS11:NS106)</f>
        <v>1</v>
      </c>
      <c r="NT107" s="143">
        <f t="shared" si="197"/>
        <v>0</v>
      </c>
      <c r="NU107" s="143">
        <f t="shared" si="197"/>
        <v>1.5</v>
      </c>
      <c r="NV107" s="143">
        <f t="shared" si="197"/>
        <v>0</v>
      </c>
      <c r="NW107" s="143">
        <f t="shared" si="197"/>
        <v>2.4</v>
      </c>
      <c r="NX107" s="143">
        <f t="shared" si="197"/>
        <v>0</v>
      </c>
      <c r="NY107" s="143">
        <f t="shared" si="197"/>
        <v>1.2</v>
      </c>
      <c r="NZ107" s="143">
        <f t="shared" si="197"/>
        <v>0</v>
      </c>
      <c r="OA107" s="143">
        <f t="shared" si="197"/>
        <v>0</v>
      </c>
      <c r="OB107" s="6">
        <f t="shared" si="197"/>
        <v>0</v>
      </c>
      <c r="OC107" s="6">
        <f t="shared" si="195"/>
        <v>16.7</v>
      </c>
      <c r="OD107" s="6">
        <f t="shared" si="195"/>
        <v>0</v>
      </c>
      <c r="OE107" s="143">
        <f t="shared" si="195"/>
        <v>11.3</v>
      </c>
      <c r="OF107" s="143">
        <f t="shared" si="195"/>
        <v>0</v>
      </c>
      <c r="OG107" s="143">
        <f t="shared" si="195"/>
        <v>0.26</v>
      </c>
      <c r="OH107" s="143">
        <f t="shared" si="195"/>
        <v>0</v>
      </c>
      <c r="OI107" s="143">
        <f t="shared" si="195"/>
        <v>2.5</v>
      </c>
      <c r="OJ107" s="143">
        <f t="shared" si="195"/>
        <v>0</v>
      </c>
      <c r="OK107" s="143">
        <f t="shared" ref="OK107:OL107" si="198">MAX(OK11:OK106)</f>
        <v>1</v>
      </c>
      <c r="OL107" s="143">
        <f t="shared" si="198"/>
        <v>0</v>
      </c>
      <c r="OM107" s="6">
        <f t="shared" si="195"/>
        <v>15.06</v>
      </c>
      <c r="ON107" s="6">
        <f t="shared" si="195"/>
        <v>0</v>
      </c>
      <c r="OO107" s="6">
        <f t="shared" ref="OO107:OZ107" si="199">MAX(OO11:OO106)</f>
        <v>9.74</v>
      </c>
      <c r="OP107" s="6">
        <f t="shared" si="199"/>
        <v>0</v>
      </c>
      <c r="OQ107" s="6">
        <f t="shared" si="199"/>
        <v>2.75</v>
      </c>
      <c r="OR107" s="6">
        <f t="shared" si="199"/>
        <v>0</v>
      </c>
      <c r="OS107" s="6">
        <f t="shared" si="199"/>
        <v>3</v>
      </c>
      <c r="OT107" s="6">
        <f t="shared" si="199"/>
        <v>0</v>
      </c>
      <c r="OU107" s="6">
        <f t="shared" si="199"/>
        <v>12.49</v>
      </c>
      <c r="OV107" s="6">
        <f t="shared" si="199"/>
        <v>0</v>
      </c>
      <c r="OW107" s="6">
        <f t="shared" si="199"/>
        <v>0</v>
      </c>
      <c r="OX107" s="6">
        <f t="shared" si="199"/>
        <v>0</v>
      </c>
      <c r="OY107" s="6">
        <f t="shared" si="199"/>
        <v>0</v>
      </c>
      <c r="OZ107" s="6">
        <f t="shared" si="199"/>
        <v>0</v>
      </c>
    </row>
    <row r="108" spans="1:416" ht="12.75" customHeight="1">
      <c r="A108" s="84" t="s">
        <v>130</v>
      </c>
      <c r="B108" s="46"/>
      <c r="C108" s="6">
        <f t="shared" ref="C108:BR108" si="200">MIN(C11:C106)</f>
        <v>0</v>
      </c>
      <c r="D108" s="6">
        <f t="shared" si="200"/>
        <v>0</v>
      </c>
      <c r="E108" s="6">
        <f t="shared" si="200"/>
        <v>0</v>
      </c>
      <c r="F108" s="6">
        <f t="shared" si="200"/>
        <v>0</v>
      </c>
      <c r="G108" s="6">
        <f t="shared" si="200"/>
        <v>0</v>
      </c>
      <c r="H108" s="6">
        <f t="shared" si="200"/>
        <v>0</v>
      </c>
      <c r="I108" s="6">
        <f t="shared" si="200"/>
        <v>0</v>
      </c>
      <c r="J108" s="6">
        <f t="shared" si="200"/>
        <v>0</v>
      </c>
      <c r="K108" s="6">
        <f t="shared" si="200"/>
        <v>0</v>
      </c>
      <c r="L108" s="6">
        <f t="shared" si="200"/>
        <v>0</v>
      </c>
      <c r="M108" s="6">
        <f t="shared" si="200"/>
        <v>0</v>
      </c>
      <c r="N108" s="6">
        <f t="shared" si="200"/>
        <v>0</v>
      </c>
      <c r="O108" s="6">
        <f t="shared" si="200"/>
        <v>0</v>
      </c>
      <c r="P108" s="6">
        <f t="shared" si="200"/>
        <v>0</v>
      </c>
      <c r="Q108" s="6">
        <f t="shared" si="200"/>
        <v>0</v>
      </c>
      <c r="R108" s="6">
        <f t="shared" si="200"/>
        <v>0</v>
      </c>
      <c r="S108" s="6">
        <f t="shared" si="200"/>
        <v>0</v>
      </c>
      <c r="T108" s="6">
        <f t="shared" si="200"/>
        <v>0</v>
      </c>
      <c r="U108" s="6">
        <f t="shared" si="200"/>
        <v>0</v>
      </c>
      <c r="V108" s="6">
        <f t="shared" si="200"/>
        <v>0</v>
      </c>
      <c r="W108" s="6">
        <f t="shared" si="200"/>
        <v>0</v>
      </c>
      <c r="X108" s="6">
        <f t="shared" si="200"/>
        <v>0</v>
      </c>
      <c r="Y108" s="143">
        <f t="shared" si="200"/>
        <v>0</v>
      </c>
      <c r="Z108" s="143">
        <f t="shared" si="200"/>
        <v>0</v>
      </c>
      <c r="AA108" s="6">
        <f t="shared" si="200"/>
        <v>0</v>
      </c>
      <c r="AB108" s="6">
        <f t="shared" si="200"/>
        <v>0</v>
      </c>
      <c r="AC108" s="6">
        <f t="shared" si="200"/>
        <v>0</v>
      </c>
      <c r="AD108" s="6">
        <f t="shared" si="200"/>
        <v>0</v>
      </c>
      <c r="AE108" s="6">
        <f t="shared" si="200"/>
        <v>0</v>
      </c>
      <c r="AF108" s="6">
        <f t="shared" si="200"/>
        <v>0</v>
      </c>
      <c r="AG108" s="6">
        <f t="shared" si="200"/>
        <v>0</v>
      </c>
      <c r="AH108" s="6">
        <f t="shared" si="200"/>
        <v>0</v>
      </c>
      <c r="AI108" s="6">
        <f t="shared" si="200"/>
        <v>0</v>
      </c>
      <c r="AJ108" s="6">
        <f t="shared" si="200"/>
        <v>0</v>
      </c>
      <c r="AK108" s="143">
        <f t="shared" si="200"/>
        <v>100</v>
      </c>
      <c r="AL108" s="143">
        <f t="shared" si="200"/>
        <v>30</v>
      </c>
      <c r="AM108" s="6">
        <f t="shared" si="200"/>
        <v>0</v>
      </c>
      <c r="AN108" s="6">
        <f t="shared" si="200"/>
        <v>0</v>
      </c>
      <c r="AO108" s="6">
        <f t="shared" si="200"/>
        <v>0</v>
      </c>
      <c r="AP108" s="6">
        <f t="shared" si="200"/>
        <v>0</v>
      </c>
      <c r="AQ108" s="6">
        <f t="shared" si="200"/>
        <v>0</v>
      </c>
      <c r="AR108" s="6">
        <f t="shared" si="200"/>
        <v>0</v>
      </c>
      <c r="AS108" s="6">
        <f t="shared" si="200"/>
        <v>0</v>
      </c>
      <c r="AT108" s="6">
        <f t="shared" si="200"/>
        <v>0</v>
      </c>
      <c r="AU108" s="6">
        <f t="shared" si="200"/>
        <v>100</v>
      </c>
      <c r="AV108" s="6">
        <f t="shared" si="200"/>
        <v>30</v>
      </c>
      <c r="AW108" s="6">
        <f t="shared" si="200"/>
        <v>0</v>
      </c>
      <c r="AX108" s="6">
        <f t="shared" si="200"/>
        <v>0</v>
      </c>
      <c r="AY108" s="6">
        <f t="shared" si="200"/>
        <v>0</v>
      </c>
      <c r="AZ108" s="6">
        <f t="shared" si="200"/>
        <v>0</v>
      </c>
      <c r="BA108" s="6">
        <f t="shared" si="200"/>
        <v>0</v>
      </c>
      <c r="BB108" s="6">
        <f t="shared" si="200"/>
        <v>0</v>
      </c>
      <c r="BC108" s="6">
        <f t="shared" si="200"/>
        <v>0</v>
      </c>
      <c r="BD108" s="6">
        <f t="shared" si="200"/>
        <v>0</v>
      </c>
      <c r="BE108" s="143">
        <f t="shared" si="200"/>
        <v>38</v>
      </c>
      <c r="BF108" s="143">
        <f t="shared" si="200"/>
        <v>5.4112</v>
      </c>
      <c r="BG108" s="143">
        <f t="shared" si="200"/>
        <v>8</v>
      </c>
      <c r="BH108" s="143">
        <f t="shared" si="200"/>
        <v>1.1392</v>
      </c>
      <c r="BI108" s="143">
        <f t="shared" si="200"/>
        <v>0</v>
      </c>
      <c r="BJ108" s="143">
        <f t="shared" si="200"/>
        <v>0</v>
      </c>
      <c r="BK108" s="143">
        <f t="shared" si="200"/>
        <v>2</v>
      </c>
      <c r="BL108" s="143">
        <f t="shared" si="200"/>
        <v>0.2848</v>
      </c>
      <c r="BM108" s="143">
        <f t="shared" si="200"/>
        <v>0</v>
      </c>
      <c r="BN108" s="143">
        <f t="shared" ref="BN108:BQ108" si="201">MIN(BN11:BN106)</f>
        <v>0</v>
      </c>
      <c r="BO108" s="143">
        <f t="shared" si="201"/>
        <v>0</v>
      </c>
      <c r="BP108" s="143">
        <f t="shared" si="201"/>
        <v>0</v>
      </c>
      <c r="BQ108" s="143">
        <f t="shared" si="201"/>
        <v>0</v>
      </c>
      <c r="BR108" s="143">
        <f t="shared" si="200"/>
        <v>0</v>
      </c>
      <c r="BS108" s="6">
        <f t="shared" ref="BS108:ED108" si="202">MIN(BS11:BS106)</f>
        <v>50</v>
      </c>
      <c r="BT108" s="6">
        <f t="shared" si="202"/>
        <v>7.1199999999999992</v>
      </c>
      <c r="BU108" s="6">
        <f t="shared" si="202"/>
        <v>0</v>
      </c>
      <c r="BV108" s="6">
        <f t="shared" si="202"/>
        <v>0</v>
      </c>
      <c r="BW108" s="6">
        <f t="shared" si="202"/>
        <v>0</v>
      </c>
      <c r="BX108" s="6">
        <f t="shared" si="202"/>
        <v>0</v>
      </c>
      <c r="BY108" s="6">
        <f t="shared" si="202"/>
        <v>0</v>
      </c>
      <c r="BZ108" s="6">
        <f t="shared" si="202"/>
        <v>0</v>
      </c>
      <c r="CA108" s="6">
        <f t="shared" si="202"/>
        <v>0</v>
      </c>
      <c r="CB108" s="6">
        <f t="shared" si="202"/>
        <v>0</v>
      </c>
      <c r="CC108" s="6">
        <f t="shared" si="202"/>
        <v>0</v>
      </c>
      <c r="CD108" s="6">
        <f t="shared" si="202"/>
        <v>0</v>
      </c>
      <c r="CE108" s="6">
        <f t="shared" si="202"/>
        <v>0</v>
      </c>
      <c r="CF108" s="6">
        <f t="shared" si="202"/>
        <v>0</v>
      </c>
      <c r="CG108" s="6">
        <f t="shared" si="202"/>
        <v>0</v>
      </c>
      <c r="CH108" s="6">
        <f t="shared" si="202"/>
        <v>0</v>
      </c>
      <c r="CI108" s="6">
        <f t="shared" si="202"/>
        <v>30.9</v>
      </c>
      <c r="CJ108" s="6">
        <f t="shared" si="202"/>
        <v>10</v>
      </c>
      <c r="CK108" s="6">
        <f t="shared" si="202"/>
        <v>6.18</v>
      </c>
      <c r="CL108" s="6">
        <f t="shared" si="202"/>
        <v>2</v>
      </c>
      <c r="CM108" s="6">
        <f t="shared" si="202"/>
        <v>0</v>
      </c>
      <c r="CN108" s="6">
        <f t="shared" si="202"/>
        <v>0</v>
      </c>
      <c r="CO108" s="6">
        <f t="shared" si="202"/>
        <v>37.08</v>
      </c>
      <c r="CP108" s="6">
        <f t="shared" si="202"/>
        <v>12</v>
      </c>
      <c r="CQ108" s="143">
        <f t="shared" si="202"/>
        <v>247.40625</v>
      </c>
      <c r="CR108" s="143">
        <f t="shared" si="202"/>
        <v>0</v>
      </c>
      <c r="CS108" s="143">
        <f t="shared" si="202"/>
        <v>0</v>
      </c>
      <c r="CT108" s="143">
        <f t="shared" si="202"/>
        <v>0</v>
      </c>
      <c r="CU108" s="143">
        <f t="shared" si="202"/>
        <v>18.556701030927837</v>
      </c>
      <c r="CV108" s="143">
        <f t="shared" si="202"/>
        <v>0</v>
      </c>
      <c r="CW108" s="143">
        <f t="shared" si="202"/>
        <v>63.814432989690722</v>
      </c>
      <c r="CX108" s="143">
        <f t="shared" si="202"/>
        <v>0</v>
      </c>
      <c r="CY108" s="6">
        <f t="shared" si="202"/>
        <v>0</v>
      </c>
      <c r="CZ108" s="6">
        <f t="shared" si="202"/>
        <v>0</v>
      </c>
      <c r="DA108" s="6">
        <f t="shared" si="202"/>
        <v>329.77738402061857</v>
      </c>
      <c r="DB108" s="6">
        <f t="shared" si="202"/>
        <v>0</v>
      </c>
      <c r="DC108" s="6">
        <f t="shared" si="202"/>
        <v>0</v>
      </c>
      <c r="DD108" s="6">
        <f t="shared" si="202"/>
        <v>0</v>
      </c>
      <c r="DE108" s="6">
        <f t="shared" si="202"/>
        <v>0</v>
      </c>
      <c r="DF108" s="6">
        <f t="shared" si="202"/>
        <v>0</v>
      </c>
      <c r="DG108" s="6">
        <f t="shared" si="202"/>
        <v>0</v>
      </c>
      <c r="DH108" s="6">
        <f t="shared" si="202"/>
        <v>0</v>
      </c>
      <c r="DI108" s="6">
        <f t="shared" si="202"/>
        <v>0</v>
      </c>
      <c r="DJ108" s="6">
        <f t="shared" si="202"/>
        <v>0</v>
      </c>
      <c r="DK108" s="143">
        <f t="shared" si="202"/>
        <v>41.103092783505154</v>
      </c>
      <c r="DL108" s="143">
        <f t="shared" si="202"/>
        <v>13.701030927835051</v>
      </c>
      <c r="DM108" s="143">
        <f t="shared" si="202"/>
        <v>41.103092783505154</v>
      </c>
      <c r="DN108" s="143">
        <f t="shared" si="202"/>
        <v>13.701030927835051</v>
      </c>
      <c r="DO108" s="143">
        <f t="shared" si="202"/>
        <v>39.869999999999997</v>
      </c>
      <c r="DP108" s="143">
        <f t="shared" si="202"/>
        <v>13.29</v>
      </c>
      <c r="DQ108" s="143">
        <f t="shared" si="202"/>
        <v>0</v>
      </c>
      <c r="DR108" s="143">
        <f t="shared" si="202"/>
        <v>0</v>
      </c>
      <c r="DS108" s="6">
        <f t="shared" si="202"/>
        <v>0</v>
      </c>
      <c r="DT108" s="6">
        <f t="shared" si="202"/>
        <v>0</v>
      </c>
      <c r="DU108" s="6">
        <f t="shared" si="202"/>
        <v>0</v>
      </c>
      <c r="DV108" s="6">
        <f t="shared" si="202"/>
        <v>0</v>
      </c>
      <c r="DW108" s="6">
        <f t="shared" si="202"/>
        <v>0</v>
      </c>
      <c r="DX108" s="6">
        <f t="shared" si="202"/>
        <v>0</v>
      </c>
      <c r="DY108" s="6">
        <f t="shared" si="202"/>
        <v>0</v>
      </c>
      <c r="DZ108" s="6">
        <f t="shared" si="202"/>
        <v>0</v>
      </c>
      <c r="EA108" s="6">
        <f t="shared" si="202"/>
        <v>0</v>
      </c>
      <c r="EB108" s="6">
        <f t="shared" si="202"/>
        <v>0</v>
      </c>
      <c r="EC108" s="6">
        <f t="shared" si="202"/>
        <v>0</v>
      </c>
      <c r="ED108" s="6">
        <f t="shared" si="202"/>
        <v>0</v>
      </c>
      <c r="EE108" s="6">
        <f t="shared" ref="EE108:GT108" si="203">MIN(EE11:EE106)</f>
        <v>0</v>
      </c>
      <c r="EF108" s="6">
        <f t="shared" si="203"/>
        <v>0</v>
      </c>
      <c r="EG108" s="143">
        <f t="shared" si="203"/>
        <v>41.24</v>
      </c>
      <c r="EH108" s="143">
        <f t="shared" si="203"/>
        <v>10.31</v>
      </c>
      <c r="EI108" s="143">
        <f>MIN(EI11:EI106)</f>
        <v>257.73</v>
      </c>
      <c r="EJ108" s="143">
        <f>MIN(EJ11:EJ106)</f>
        <v>64.432500000000005</v>
      </c>
      <c r="EK108" s="143">
        <f>MIN(EK11:EK106)</f>
        <v>113.4</v>
      </c>
      <c r="EL108" s="143">
        <f>MIN(EL11:EL106)</f>
        <v>28.35</v>
      </c>
      <c r="EM108" s="143">
        <f t="shared" ref="EM108:EP108" si="204">MIN(EM11:EM106)</f>
        <v>0</v>
      </c>
      <c r="EN108" s="143">
        <f t="shared" si="204"/>
        <v>0</v>
      </c>
      <c r="EO108" s="6">
        <f t="shared" si="204"/>
        <v>0</v>
      </c>
      <c r="EP108" s="6">
        <f t="shared" si="204"/>
        <v>0</v>
      </c>
      <c r="EQ108" s="6">
        <f t="shared" si="203"/>
        <v>412.37</v>
      </c>
      <c r="ER108" s="6">
        <f t="shared" si="203"/>
        <v>103.0925</v>
      </c>
      <c r="ES108" s="6">
        <f t="shared" si="203"/>
        <v>0</v>
      </c>
      <c r="ET108" s="6">
        <f t="shared" si="203"/>
        <v>0</v>
      </c>
      <c r="EU108" s="6">
        <f t="shared" si="203"/>
        <v>0</v>
      </c>
      <c r="EV108" s="6">
        <f t="shared" si="203"/>
        <v>0</v>
      </c>
      <c r="EW108" s="6">
        <f t="shared" si="203"/>
        <v>0</v>
      </c>
      <c r="EX108" s="6">
        <f t="shared" si="203"/>
        <v>0</v>
      </c>
      <c r="EY108" s="6">
        <f t="shared" si="203"/>
        <v>0</v>
      </c>
      <c r="EZ108" s="6">
        <f t="shared" si="203"/>
        <v>0</v>
      </c>
      <c r="FA108" s="6">
        <f t="shared" si="203"/>
        <v>45</v>
      </c>
      <c r="FB108" s="6">
        <f t="shared" si="203"/>
        <v>0</v>
      </c>
      <c r="FC108" s="6">
        <f t="shared" si="203"/>
        <v>0</v>
      </c>
      <c r="FD108" s="6">
        <f t="shared" si="203"/>
        <v>0</v>
      </c>
      <c r="FE108" s="6">
        <f t="shared" si="203"/>
        <v>0</v>
      </c>
      <c r="FF108" s="6">
        <f t="shared" si="203"/>
        <v>0</v>
      </c>
      <c r="FG108" s="6">
        <f t="shared" si="203"/>
        <v>0</v>
      </c>
      <c r="FH108" s="6">
        <f t="shared" si="203"/>
        <v>0</v>
      </c>
      <c r="FI108" s="6">
        <f t="shared" si="203"/>
        <v>0</v>
      </c>
      <c r="FJ108" s="6">
        <f t="shared" si="203"/>
        <v>0</v>
      </c>
      <c r="FK108" s="6">
        <f t="shared" si="203"/>
        <v>0</v>
      </c>
      <c r="FL108" s="6">
        <f t="shared" si="203"/>
        <v>0</v>
      </c>
      <c r="FM108" s="6">
        <f t="shared" si="203"/>
        <v>0</v>
      </c>
      <c r="FN108" s="6">
        <f t="shared" si="203"/>
        <v>0</v>
      </c>
      <c r="FO108" s="6">
        <f t="shared" si="203"/>
        <v>0</v>
      </c>
      <c r="FP108" s="6">
        <f t="shared" si="203"/>
        <v>0</v>
      </c>
      <c r="FQ108" s="6">
        <f t="shared" si="203"/>
        <v>0</v>
      </c>
      <c r="FR108" s="6">
        <f t="shared" si="203"/>
        <v>0</v>
      </c>
      <c r="FS108" s="6">
        <f t="shared" si="203"/>
        <v>0</v>
      </c>
      <c r="FT108" s="6">
        <f t="shared" si="203"/>
        <v>0</v>
      </c>
      <c r="FU108" s="6">
        <f t="shared" si="203"/>
        <v>0</v>
      </c>
      <c r="FV108" s="6">
        <f t="shared" si="203"/>
        <v>0</v>
      </c>
      <c r="FW108" s="6">
        <f t="shared" si="203"/>
        <v>0</v>
      </c>
      <c r="FX108" s="6">
        <f t="shared" si="203"/>
        <v>0</v>
      </c>
      <c r="FY108" s="6">
        <f t="shared" si="203"/>
        <v>0</v>
      </c>
      <c r="FZ108" s="6">
        <f t="shared" si="203"/>
        <v>0</v>
      </c>
      <c r="GA108" s="6">
        <f t="shared" si="203"/>
        <v>0</v>
      </c>
      <c r="GB108" s="6">
        <f t="shared" si="203"/>
        <v>0</v>
      </c>
      <c r="GC108" s="6">
        <f t="shared" si="203"/>
        <v>0</v>
      </c>
      <c r="GD108" s="6">
        <f t="shared" si="203"/>
        <v>0</v>
      </c>
      <c r="GE108" s="6">
        <f t="shared" si="203"/>
        <v>0</v>
      </c>
      <c r="GF108" s="6">
        <f t="shared" si="203"/>
        <v>0</v>
      </c>
      <c r="GG108" s="6">
        <f t="shared" si="203"/>
        <v>0</v>
      </c>
      <c r="GH108" s="6">
        <f t="shared" si="203"/>
        <v>0</v>
      </c>
      <c r="GI108" s="61">
        <f t="shared" si="203"/>
        <v>0</v>
      </c>
      <c r="GJ108" s="61">
        <f t="shared" si="203"/>
        <v>0</v>
      </c>
      <c r="GK108" s="61">
        <f t="shared" si="203"/>
        <v>0</v>
      </c>
      <c r="GL108" s="61">
        <f t="shared" si="203"/>
        <v>0</v>
      </c>
      <c r="GM108" s="61">
        <f t="shared" si="203"/>
        <v>0</v>
      </c>
      <c r="GN108" s="61">
        <f t="shared" si="203"/>
        <v>0</v>
      </c>
      <c r="GO108" s="61">
        <f t="shared" si="203"/>
        <v>0</v>
      </c>
      <c r="GP108" s="61">
        <f t="shared" si="203"/>
        <v>0</v>
      </c>
      <c r="GQ108" s="61">
        <f t="shared" si="203"/>
        <v>0</v>
      </c>
      <c r="GR108" s="61">
        <f t="shared" si="203"/>
        <v>0</v>
      </c>
      <c r="GS108" s="61">
        <f t="shared" si="203"/>
        <v>0</v>
      </c>
      <c r="GT108" s="61">
        <f t="shared" si="203"/>
        <v>0</v>
      </c>
      <c r="GU108" s="61">
        <f t="shared" ref="GU108:JH108" si="205">MIN(GU11:GU106)</f>
        <v>0</v>
      </c>
      <c r="GV108" s="61">
        <f t="shared" si="205"/>
        <v>0</v>
      </c>
      <c r="GW108" s="61">
        <f t="shared" si="205"/>
        <v>0</v>
      </c>
      <c r="GX108" s="61">
        <f t="shared" si="205"/>
        <v>0</v>
      </c>
      <c r="GY108" s="61">
        <f t="shared" si="205"/>
        <v>0</v>
      </c>
      <c r="GZ108" s="61">
        <f t="shared" si="205"/>
        <v>0</v>
      </c>
      <c r="HA108" s="61">
        <f t="shared" si="205"/>
        <v>0</v>
      </c>
      <c r="HB108" s="61">
        <f t="shared" si="205"/>
        <v>0</v>
      </c>
      <c r="HC108" s="6">
        <f t="shared" si="205"/>
        <v>0</v>
      </c>
      <c r="HD108" s="6">
        <f t="shared" si="205"/>
        <v>0</v>
      </c>
      <c r="HE108" s="6">
        <f t="shared" si="205"/>
        <v>0</v>
      </c>
      <c r="HF108" s="6">
        <f t="shared" si="205"/>
        <v>0</v>
      </c>
      <c r="HG108" s="6">
        <f t="shared" si="205"/>
        <v>0</v>
      </c>
      <c r="HH108" s="6">
        <f t="shared" si="205"/>
        <v>0</v>
      </c>
      <c r="HI108" s="6">
        <f t="shared" si="205"/>
        <v>0</v>
      </c>
      <c r="HJ108" s="6">
        <f t="shared" si="205"/>
        <v>0</v>
      </c>
      <c r="HK108" s="6">
        <f t="shared" si="205"/>
        <v>0</v>
      </c>
      <c r="HL108" s="6">
        <f t="shared" si="205"/>
        <v>0</v>
      </c>
      <c r="HM108" s="6">
        <f t="shared" si="205"/>
        <v>0</v>
      </c>
      <c r="HN108" s="6">
        <f t="shared" si="205"/>
        <v>0</v>
      </c>
      <c r="HO108" s="6">
        <f t="shared" si="205"/>
        <v>0</v>
      </c>
      <c r="HP108" s="6">
        <f t="shared" si="205"/>
        <v>0</v>
      </c>
      <c r="HQ108" s="143">
        <f t="shared" si="205"/>
        <v>280</v>
      </c>
      <c r="HR108" s="143">
        <f t="shared" si="205"/>
        <v>0</v>
      </c>
      <c r="HS108" s="143">
        <f t="shared" si="205"/>
        <v>400</v>
      </c>
      <c r="HT108" s="6">
        <f t="shared" si="205"/>
        <v>0</v>
      </c>
      <c r="HU108" s="6">
        <f t="shared" si="205"/>
        <v>280</v>
      </c>
      <c r="HV108" s="6">
        <f t="shared" si="205"/>
        <v>0</v>
      </c>
      <c r="HW108" s="6">
        <f t="shared" si="205"/>
        <v>0</v>
      </c>
      <c r="HX108" s="6">
        <f t="shared" si="205"/>
        <v>0</v>
      </c>
      <c r="HY108" s="6">
        <f t="shared" si="205"/>
        <v>0</v>
      </c>
      <c r="HZ108" s="6">
        <f t="shared" si="205"/>
        <v>0</v>
      </c>
      <c r="IA108" s="6">
        <f t="shared" si="205"/>
        <v>0</v>
      </c>
      <c r="IB108" s="6">
        <f t="shared" si="205"/>
        <v>0</v>
      </c>
      <c r="IC108" s="143">
        <f t="shared" si="205"/>
        <v>6.8</v>
      </c>
      <c r="ID108" s="143">
        <f t="shared" si="205"/>
        <v>1.7</v>
      </c>
      <c r="IE108" s="6">
        <f t="shared" si="205"/>
        <v>0</v>
      </c>
      <c r="IF108" s="6">
        <f>MIN(IF11:IF106)</f>
        <v>0</v>
      </c>
      <c r="IG108" s="6">
        <f t="shared" si="205"/>
        <v>6.8</v>
      </c>
      <c r="IH108" s="6">
        <f t="shared" si="205"/>
        <v>1.7</v>
      </c>
      <c r="II108" s="6">
        <f t="shared" si="205"/>
        <v>0</v>
      </c>
      <c r="IJ108" s="6">
        <f t="shared" si="205"/>
        <v>0</v>
      </c>
      <c r="IK108" s="6">
        <f t="shared" si="205"/>
        <v>0</v>
      </c>
      <c r="IL108" s="6">
        <f t="shared" si="205"/>
        <v>0</v>
      </c>
      <c r="IM108" s="6">
        <f t="shared" si="205"/>
        <v>0</v>
      </c>
      <c r="IN108" s="6">
        <f t="shared" si="205"/>
        <v>0</v>
      </c>
      <c r="IO108" s="6">
        <f t="shared" si="205"/>
        <v>0</v>
      </c>
      <c r="IP108" s="6">
        <f t="shared" si="205"/>
        <v>0</v>
      </c>
      <c r="IQ108" s="6">
        <f t="shared" si="205"/>
        <v>0</v>
      </c>
      <c r="IR108" s="6">
        <f t="shared" si="205"/>
        <v>0</v>
      </c>
      <c r="IS108" s="6">
        <f t="shared" si="205"/>
        <v>0</v>
      </c>
      <c r="IT108" s="6">
        <f t="shared" si="205"/>
        <v>0</v>
      </c>
      <c r="IU108" s="6">
        <f t="shared" si="205"/>
        <v>0</v>
      </c>
      <c r="IV108" s="6">
        <f t="shared" si="205"/>
        <v>0</v>
      </c>
      <c r="IW108" s="6">
        <f t="shared" si="205"/>
        <v>0</v>
      </c>
      <c r="IX108" s="6">
        <f t="shared" si="205"/>
        <v>0</v>
      </c>
      <c r="IY108" s="143">
        <f t="shared" si="205"/>
        <v>0</v>
      </c>
      <c r="IZ108" s="6">
        <f t="shared" si="205"/>
        <v>0</v>
      </c>
      <c r="JA108" s="143">
        <f t="shared" si="205"/>
        <v>10.31</v>
      </c>
      <c r="JB108" s="143">
        <f t="shared" si="205"/>
        <v>0</v>
      </c>
      <c r="JC108" s="6">
        <f t="shared" si="205"/>
        <v>0</v>
      </c>
      <c r="JD108" s="6">
        <f t="shared" si="205"/>
        <v>0</v>
      </c>
      <c r="JE108" s="6">
        <f t="shared" ref="JE108:JF108" si="206">MIN(JE11:JE106)</f>
        <v>5.15</v>
      </c>
      <c r="JF108" s="6">
        <f t="shared" si="206"/>
        <v>0</v>
      </c>
      <c r="JG108" s="6">
        <f t="shared" si="205"/>
        <v>15.46</v>
      </c>
      <c r="JH108" s="6">
        <f t="shared" si="205"/>
        <v>0</v>
      </c>
      <c r="JI108" s="335">
        <f t="shared" ref="JI108:LT108" si="207">MIN(JI11:JI106)</f>
        <v>0</v>
      </c>
      <c r="JJ108" s="335">
        <f t="shared" si="207"/>
        <v>0</v>
      </c>
      <c r="JK108" s="143">
        <f t="shared" si="207"/>
        <v>0</v>
      </c>
      <c r="JL108" s="143">
        <f t="shared" si="207"/>
        <v>1</v>
      </c>
      <c r="JM108" s="143">
        <f t="shared" si="207"/>
        <v>0</v>
      </c>
      <c r="JN108" s="143">
        <f t="shared" si="207"/>
        <v>0</v>
      </c>
      <c r="JO108" s="143">
        <f t="shared" si="207"/>
        <v>0</v>
      </c>
      <c r="JP108" s="143">
        <f t="shared" si="207"/>
        <v>0</v>
      </c>
      <c r="JQ108" s="143">
        <f t="shared" si="207"/>
        <v>0</v>
      </c>
      <c r="JR108" s="143">
        <f t="shared" si="207"/>
        <v>0</v>
      </c>
      <c r="JS108" s="143">
        <f t="shared" si="207"/>
        <v>0</v>
      </c>
      <c r="JT108" s="143">
        <f t="shared" si="207"/>
        <v>0</v>
      </c>
      <c r="JU108" s="6">
        <f t="shared" si="207"/>
        <v>0</v>
      </c>
      <c r="JV108" s="6">
        <f t="shared" si="207"/>
        <v>0</v>
      </c>
      <c r="JW108" s="6">
        <f t="shared" si="207"/>
        <v>0</v>
      </c>
      <c r="JX108" s="6">
        <f t="shared" si="207"/>
        <v>1</v>
      </c>
      <c r="JY108" s="6">
        <f t="shared" si="207"/>
        <v>0</v>
      </c>
      <c r="JZ108" s="6">
        <f t="shared" si="207"/>
        <v>0</v>
      </c>
      <c r="KA108" s="6">
        <f t="shared" si="207"/>
        <v>0</v>
      </c>
      <c r="KB108" s="6">
        <f t="shared" si="207"/>
        <v>0</v>
      </c>
      <c r="KC108" s="6">
        <f t="shared" si="207"/>
        <v>0</v>
      </c>
      <c r="KD108" s="6">
        <f t="shared" si="207"/>
        <v>0</v>
      </c>
      <c r="KE108" s="6">
        <f t="shared" si="207"/>
        <v>0</v>
      </c>
      <c r="KF108" s="6">
        <f t="shared" si="207"/>
        <v>0</v>
      </c>
      <c r="KG108" s="6">
        <f t="shared" si="207"/>
        <v>0</v>
      </c>
      <c r="KH108" s="6">
        <f t="shared" si="207"/>
        <v>0</v>
      </c>
      <c r="KI108" s="6">
        <f t="shared" si="207"/>
        <v>0</v>
      </c>
      <c r="KJ108" s="6">
        <f t="shared" si="207"/>
        <v>0</v>
      </c>
      <c r="KK108" s="6">
        <f t="shared" si="207"/>
        <v>0</v>
      </c>
      <c r="KL108" s="6">
        <f t="shared" si="207"/>
        <v>0</v>
      </c>
      <c r="KM108" s="6">
        <f t="shared" si="207"/>
        <v>0</v>
      </c>
      <c r="KN108" s="6">
        <f t="shared" si="207"/>
        <v>0</v>
      </c>
      <c r="KO108" s="6">
        <f t="shared" si="207"/>
        <v>0</v>
      </c>
      <c r="KP108" s="6">
        <f t="shared" si="207"/>
        <v>0</v>
      </c>
      <c r="KQ108" s="143">
        <f t="shared" si="207"/>
        <v>0</v>
      </c>
      <c r="KR108" s="6">
        <f t="shared" si="207"/>
        <v>0</v>
      </c>
      <c r="KS108" s="6">
        <f t="shared" si="207"/>
        <v>0</v>
      </c>
      <c r="KT108" s="6">
        <f t="shared" si="207"/>
        <v>0</v>
      </c>
      <c r="KU108" s="6">
        <f t="shared" si="207"/>
        <v>0</v>
      </c>
      <c r="KV108" s="6">
        <f t="shared" si="207"/>
        <v>0</v>
      </c>
      <c r="KW108" s="6">
        <f t="shared" si="207"/>
        <v>0</v>
      </c>
      <c r="KX108" s="6">
        <f t="shared" si="207"/>
        <v>0</v>
      </c>
      <c r="KY108" s="6">
        <f t="shared" si="207"/>
        <v>0</v>
      </c>
      <c r="KZ108" s="6">
        <f t="shared" si="207"/>
        <v>0</v>
      </c>
      <c r="LA108" s="6">
        <f t="shared" si="207"/>
        <v>0</v>
      </c>
      <c r="LB108" s="6">
        <f t="shared" si="207"/>
        <v>0</v>
      </c>
      <c r="LC108" s="6">
        <f t="shared" si="207"/>
        <v>0</v>
      </c>
      <c r="LD108" s="6">
        <f t="shared" si="207"/>
        <v>0</v>
      </c>
      <c r="LE108" s="6">
        <f t="shared" si="207"/>
        <v>0</v>
      </c>
      <c r="LF108" s="6">
        <f t="shared" si="207"/>
        <v>0</v>
      </c>
      <c r="LG108" s="6">
        <f t="shared" si="207"/>
        <v>0</v>
      </c>
      <c r="LH108" s="6">
        <f t="shared" si="207"/>
        <v>0</v>
      </c>
      <c r="LI108" s="6">
        <f t="shared" si="207"/>
        <v>0</v>
      </c>
      <c r="LJ108" s="6">
        <f t="shared" si="207"/>
        <v>0</v>
      </c>
      <c r="LK108" s="143">
        <f t="shared" si="207"/>
        <v>15.99</v>
      </c>
      <c r="LL108" s="143">
        <f t="shared" si="207"/>
        <v>0</v>
      </c>
      <c r="LM108" s="143">
        <f t="shared" si="207"/>
        <v>13.71</v>
      </c>
      <c r="LN108" s="143">
        <f t="shared" si="207"/>
        <v>0</v>
      </c>
      <c r="LO108" s="143">
        <f t="shared" si="207"/>
        <v>0</v>
      </c>
      <c r="LP108" s="6">
        <f t="shared" si="207"/>
        <v>0</v>
      </c>
      <c r="LQ108" s="143">
        <f t="shared" si="207"/>
        <v>0</v>
      </c>
      <c r="LR108" s="143">
        <f t="shared" si="207"/>
        <v>0</v>
      </c>
      <c r="LS108" s="6">
        <f t="shared" si="207"/>
        <v>0</v>
      </c>
      <c r="LT108" s="6">
        <f t="shared" si="207"/>
        <v>0</v>
      </c>
      <c r="LU108" s="6">
        <f t="shared" ref="LU108:ON108" si="208">MIN(LU11:LU106)</f>
        <v>29.700000000000003</v>
      </c>
      <c r="LV108" s="6">
        <f t="shared" si="208"/>
        <v>0</v>
      </c>
      <c r="LW108" s="6">
        <f t="shared" si="208"/>
        <v>0</v>
      </c>
      <c r="LX108" s="6">
        <f t="shared" si="208"/>
        <v>0</v>
      </c>
      <c r="LY108" s="6">
        <f t="shared" si="208"/>
        <v>0</v>
      </c>
      <c r="LZ108" s="6">
        <f t="shared" si="208"/>
        <v>0</v>
      </c>
      <c r="MA108" s="6">
        <f t="shared" si="208"/>
        <v>0</v>
      </c>
      <c r="MB108" s="6">
        <f t="shared" si="208"/>
        <v>0</v>
      </c>
      <c r="MC108" s="143">
        <f t="shared" si="208"/>
        <v>0</v>
      </c>
      <c r="MD108" s="6">
        <f t="shared" si="208"/>
        <v>0</v>
      </c>
      <c r="ME108" s="143">
        <f t="shared" si="208"/>
        <v>0</v>
      </c>
      <c r="MF108" s="143">
        <f t="shared" si="208"/>
        <v>0</v>
      </c>
      <c r="MG108" s="143">
        <f t="shared" si="208"/>
        <v>0</v>
      </c>
      <c r="MH108" s="6">
        <f t="shared" si="208"/>
        <v>0</v>
      </c>
      <c r="MI108" s="6">
        <f t="shared" si="208"/>
        <v>0</v>
      </c>
      <c r="MJ108" s="6">
        <f t="shared" si="208"/>
        <v>0</v>
      </c>
      <c r="MK108" s="6">
        <f t="shared" si="208"/>
        <v>0</v>
      </c>
      <c r="ML108" s="6">
        <f t="shared" si="208"/>
        <v>0</v>
      </c>
      <c r="MM108" s="143">
        <f t="shared" si="208"/>
        <v>0</v>
      </c>
      <c r="MN108" s="143">
        <f t="shared" si="208"/>
        <v>0</v>
      </c>
      <c r="MO108" s="143">
        <f t="shared" si="208"/>
        <v>0</v>
      </c>
      <c r="MP108" s="143">
        <f t="shared" si="208"/>
        <v>0</v>
      </c>
      <c r="MQ108" s="143">
        <f t="shared" si="208"/>
        <v>0</v>
      </c>
      <c r="MR108" s="143">
        <f t="shared" si="208"/>
        <v>0</v>
      </c>
      <c r="MS108" s="143">
        <f t="shared" si="208"/>
        <v>0</v>
      </c>
      <c r="MT108" s="143">
        <f t="shared" si="208"/>
        <v>0</v>
      </c>
      <c r="MU108" s="6">
        <f t="shared" si="208"/>
        <v>0</v>
      </c>
      <c r="MV108" s="6">
        <f t="shared" si="208"/>
        <v>0</v>
      </c>
      <c r="MW108" s="6">
        <f t="shared" si="208"/>
        <v>0</v>
      </c>
      <c r="MX108" s="6">
        <f t="shared" si="208"/>
        <v>0</v>
      </c>
      <c r="MY108" s="6">
        <f t="shared" si="208"/>
        <v>0</v>
      </c>
      <c r="MZ108" s="6">
        <f t="shared" si="208"/>
        <v>0</v>
      </c>
      <c r="NA108" s="143">
        <f t="shared" si="208"/>
        <v>0</v>
      </c>
      <c r="NB108" s="143">
        <f t="shared" si="208"/>
        <v>0</v>
      </c>
      <c r="NC108" s="6">
        <f t="shared" si="208"/>
        <v>0</v>
      </c>
      <c r="ND108" s="6">
        <f t="shared" si="208"/>
        <v>0</v>
      </c>
      <c r="NE108" s="6">
        <f t="shared" si="208"/>
        <v>0</v>
      </c>
      <c r="NF108" s="6">
        <f t="shared" si="208"/>
        <v>0</v>
      </c>
      <c r="NG108" s="6">
        <f t="shared" si="208"/>
        <v>0</v>
      </c>
      <c r="NH108" s="6">
        <f t="shared" si="208"/>
        <v>0</v>
      </c>
      <c r="NI108" s="6">
        <f t="shared" si="208"/>
        <v>0</v>
      </c>
      <c r="NJ108" s="6">
        <f t="shared" si="208"/>
        <v>0</v>
      </c>
      <c r="NK108" s="6">
        <f t="shared" si="208"/>
        <v>0</v>
      </c>
      <c r="NL108" s="6">
        <f t="shared" si="208"/>
        <v>0</v>
      </c>
      <c r="NM108" s="6">
        <f t="shared" si="208"/>
        <v>0</v>
      </c>
      <c r="NN108" s="6">
        <f t="shared" si="208"/>
        <v>0</v>
      </c>
      <c r="NO108" s="6">
        <f t="shared" si="208"/>
        <v>0</v>
      </c>
      <c r="NP108" s="6">
        <f t="shared" si="208"/>
        <v>0</v>
      </c>
      <c r="NQ108" s="143">
        <f t="shared" ref="NQ108:NR108" si="209">MIN(NQ11:NQ106)</f>
        <v>0</v>
      </c>
      <c r="NR108" s="143">
        <f t="shared" si="209"/>
        <v>0</v>
      </c>
      <c r="NS108" s="143">
        <f t="shared" ref="NS108:OB108" si="210">MIN(NS11:NS106)</f>
        <v>0</v>
      </c>
      <c r="NT108" s="143">
        <f t="shared" si="210"/>
        <v>0</v>
      </c>
      <c r="NU108" s="143">
        <f t="shared" si="210"/>
        <v>0</v>
      </c>
      <c r="NV108" s="143">
        <f t="shared" si="210"/>
        <v>0</v>
      </c>
      <c r="NW108" s="143">
        <f t="shared" si="210"/>
        <v>0</v>
      </c>
      <c r="NX108" s="143">
        <f t="shared" si="210"/>
        <v>0</v>
      </c>
      <c r="NY108" s="143">
        <f t="shared" si="210"/>
        <v>0</v>
      </c>
      <c r="NZ108" s="143">
        <f t="shared" si="210"/>
        <v>0</v>
      </c>
      <c r="OA108" s="143">
        <f t="shared" si="210"/>
        <v>0</v>
      </c>
      <c r="OB108" s="6">
        <f t="shared" si="210"/>
        <v>0</v>
      </c>
      <c r="OC108" s="6">
        <f t="shared" si="208"/>
        <v>0</v>
      </c>
      <c r="OD108" s="6">
        <f t="shared" si="208"/>
        <v>0</v>
      </c>
      <c r="OE108" s="143">
        <f t="shared" si="208"/>
        <v>0</v>
      </c>
      <c r="OF108" s="143">
        <f t="shared" si="208"/>
        <v>0</v>
      </c>
      <c r="OG108" s="143">
        <f t="shared" si="208"/>
        <v>0</v>
      </c>
      <c r="OH108" s="143">
        <f t="shared" si="208"/>
        <v>0</v>
      </c>
      <c r="OI108" s="143">
        <f t="shared" si="208"/>
        <v>0</v>
      </c>
      <c r="OJ108" s="143">
        <f t="shared" si="208"/>
        <v>0</v>
      </c>
      <c r="OK108" s="143">
        <f t="shared" ref="OK108:OL108" si="211">MIN(OK11:OK106)</f>
        <v>0</v>
      </c>
      <c r="OL108" s="143">
        <f t="shared" si="211"/>
        <v>0</v>
      </c>
      <c r="OM108" s="6">
        <f t="shared" si="208"/>
        <v>0</v>
      </c>
      <c r="ON108" s="6">
        <f t="shared" si="208"/>
        <v>0</v>
      </c>
      <c r="OO108" s="6">
        <f t="shared" ref="OO108:OZ108" si="212">MIN(OO11:OO106)</f>
        <v>0</v>
      </c>
      <c r="OP108" s="6">
        <f t="shared" si="212"/>
        <v>0</v>
      </c>
      <c r="OQ108" s="6">
        <f t="shared" si="212"/>
        <v>0</v>
      </c>
      <c r="OR108" s="6">
        <f t="shared" si="212"/>
        <v>0</v>
      </c>
      <c r="OS108" s="6">
        <f t="shared" si="212"/>
        <v>0</v>
      </c>
      <c r="OT108" s="6">
        <f t="shared" si="212"/>
        <v>0</v>
      </c>
      <c r="OU108" s="6">
        <f t="shared" si="212"/>
        <v>0</v>
      </c>
      <c r="OV108" s="6">
        <f t="shared" si="212"/>
        <v>0</v>
      </c>
      <c r="OW108" s="6">
        <f t="shared" si="212"/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 t="e">
        <f t="shared" si="213"/>
        <v>#DIV/0!</v>
      </c>
      <c r="N109" s="6" t="e">
        <f t="shared" si="213"/>
        <v>#DIV/0!</v>
      </c>
      <c r="O109" s="6" t="e">
        <f t="shared" si="213"/>
        <v>#DIV/0!</v>
      </c>
      <c r="P109" s="6" t="e">
        <f t="shared" si="213"/>
        <v>#DIV/0!</v>
      </c>
      <c r="Q109" s="6">
        <f t="shared" si="213"/>
        <v>4.1843749999999948</v>
      </c>
      <c r="R109" s="6">
        <f t="shared" si="213"/>
        <v>0.83687500000000059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4.1843749999999948</v>
      </c>
      <c r="X109" s="6">
        <f t="shared" si="213"/>
        <v>0.83687500000000059</v>
      </c>
      <c r="Y109" s="143" t="e">
        <f t="shared" si="213"/>
        <v>#DIV/0!</v>
      </c>
      <c r="Z109" s="143" t="e">
        <f t="shared" si="213"/>
        <v>#DIV/0!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0</v>
      </c>
      <c r="AD109" s="6">
        <f t="shared" si="213"/>
        <v>0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143">
        <f t="shared" si="213"/>
        <v>105</v>
      </c>
      <c r="AL109" s="143">
        <f t="shared" si="213"/>
        <v>31.5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105</v>
      </c>
      <c r="AV109" s="6">
        <f t="shared" si="213"/>
        <v>31.5</v>
      </c>
      <c r="AW109" s="6">
        <f t="shared" si="213"/>
        <v>1.3333333333333333</v>
      </c>
      <c r="AX109" s="6">
        <f t="shared" si="213"/>
        <v>0.56666666666666721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1.3333333333333333</v>
      </c>
      <c r="BD109" s="6">
        <f t="shared" si="213"/>
        <v>0.56666666666666721</v>
      </c>
      <c r="BE109" s="143">
        <f t="shared" si="213"/>
        <v>40.75</v>
      </c>
      <c r="BF109" s="143">
        <f t="shared" si="213"/>
        <v>5.8028000000000048</v>
      </c>
      <c r="BG109" s="143">
        <f t="shared" si="213"/>
        <v>8</v>
      </c>
      <c r="BH109" s="143">
        <f t="shared" si="213"/>
        <v>1.1392000000000015</v>
      </c>
      <c r="BI109" s="143" t="e">
        <f t="shared" si="213"/>
        <v>#DIV/0!</v>
      </c>
      <c r="BJ109" s="143" t="e">
        <f t="shared" si="213"/>
        <v>#DIV/0!</v>
      </c>
      <c r="BK109" s="143">
        <f t="shared" si="213"/>
        <v>4.166666666666667</v>
      </c>
      <c r="BL109" s="143">
        <f t="shared" si="213"/>
        <v>0.59333333333333393</v>
      </c>
      <c r="BM109" s="143" t="e">
        <f t="shared" si="213"/>
        <v>#DIV/0!</v>
      </c>
      <c r="BN109" s="143" t="e">
        <f t="shared" ref="BN109:BQ109" si="214">AVERAGE(BN11:BN106)</f>
        <v>#DIV/0!</v>
      </c>
      <c r="BO109" s="143" t="e">
        <f t="shared" si="214"/>
        <v>#DIV/0!</v>
      </c>
      <c r="BP109" s="143" t="e">
        <f t="shared" si="214"/>
        <v>#DIV/0!</v>
      </c>
      <c r="BQ109" s="143" t="e">
        <f t="shared" si="214"/>
        <v>#DIV/0!</v>
      </c>
      <c r="BR109" s="143" t="e">
        <f t="shared" si="213"/>
        <v>#DIV/0!</v>
      </c>
      <c r="BS109" s="6">
        <f t="shared" ref="BS109:ED109" si="215">AVERAGE(BS11:BS106)</f>
        <v>52.916666666666664</v>
      </c>
      <c r="BT109" s="6">
        <f t="shared" si="215"/>
        <v>7.5353333333333374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7.5533333333333212</v>
      </c>
      <c r="CL109" s="6">
        <f t="shared" si="215"/>
        <v>2.3333333333333335</v>
      </c>
      <c r="CM109" s="6">
        <f t="shared" si="215"/>
        <v>5.333333333333333</v>
      </c>
      <c r="CN109" s="6">
        <f t="shared" si="215"/>
        <v>1.3333333333333333</v>
      </c>
      <c r="CO109" s="6">
        <f t="shared" si="215"/>
        <v>43.786666666666605</v>
      </c>
      <c r="CP109" s="6">
        <f t="shared" si="215"/>
        <v>13.666666666666666</v>
      </c>
      <c r="CQ109" s="143">
        <f t="shared" si="215"/>
        <v>247.40625</v>
      </c>
      <c r="CR109" s="143" t="e">
        <f t="shared" si="215"/>
        <v>#DIV/0!</v>
      </c>
      <c r="CS109" s="143" t="e">
        <f t="shared" si="215"/>
        <v>#DIV/0!</v>
      </c>
      <c r="CT109" s="143" t="e">
        <f t="shared" si="215"/>
        <v>#DIV/0!</v>
      </c>
      <c r="CU109" s="143">
        <f t="shared" si="215"/>
        <v>18.556701030927812</v>
      </c>
      <c r="CV109" s="143" t="e">
        <f t="shared" si="215"/>
        <v>#DIV/0!</v>
      </c>
      <c r="CW109" s="143">
        <f t="shared" si="215"/>
        <v>63.81443298969068</v>
      </c>
      <c r="CX109" s="143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329.77738402061806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41.103092783505296</v>
      </c>
      <c r="DL109" s="143">
        <f t="shared" si="215"/>
        <v>13.701030927835079</v>
      </c>
      <c r="DM109" s="143">
        <f t="shared" si="215"/>
        <v>41.103092783505296</v>
      </c>
      <c r="DN109" s="143">
        <f t="shared" si="215"/>
        <v>13.701030927835079</v>
      </c>
      <c r="DO109" s="143">
        <f t="shared" si="215"/>
        <v>39.869999999999919</v>
      </c>
      <c r="DP109" s="143">
        <f t="shared" si="215"/>
        <v>13.289999999999983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41.239999999999895</v>
      </c>
      <c r="EH109" s="143">
        <f t="shared" si="216"/>
        <v>10.309999999999974</v>
      </c>
      <c r="EI109" s="143">
        <f>AVERAGE(EI11:EI106)</f>
        <v>257.72999999999962</v>
      </c>
      <c r="EJ109" s="143">
        <f>AVERAGE(EJ11:EJ106)</f>
        <v>64.432499999999905</v>
      </c>
      <c r="EK109" s="143">
        <f>AVERAGE(EK11:EK106)</f>
        <v>113.39999999999981</v>
      </c>
      <c r="EL109" s="143">
        <f>AVERAGE(EL11:EL106)</f>
        <v>28.349999999999952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412.37000000000018</v>
      </c>
      <c r="ER109" s="6">
        <f t="shared" si="216"/>
        <v>103.09250000000004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45.333333333333336</v>
      </c>
      <c r="FB109" s="6" t="e">
        <f t="shared" si="216"/>
        <v>#DIV/0!</v>
      </c>
      <c r="FC109" s="6">
        <f t="shared" si="216"/>
        <v>27</v>
      </c>
      <c r="FD109" s="6" t="e">
        <f t="shared" si="216"/>
        <v>#DIV/0!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143">
        <f t="shared" si="218"/>
        <v>434.21875</v>
      </c>
      <c r="HR109" s="143" t="e">
        <f t="shared" si="218"/>
        <v>#DIV/0!</v>
      </c>
      <c r="HS109" s="143">
        <f t="shared" si="218"/>
        <v>442.96875</v>
      </c>
      <c r="HT109" s="6" t="e">
        <f t="shared" si="218"/>
        <v>#DIV/0!</v>
      </c>
      <c r="HU109" s="6">
        <f t="shared" si="218"/>
        <v>434.21875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143">
        <f t="shared" si="218"/>
        <v>6.7999999999999963</v>
      </c>
      <c r="ID109" s="143">
        <f t="shared" si="218"/>
        <v>1.6999999999999991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6.7999999999999963</v>
      </c>
      <c r="IH109" s="6">
        <f t="shared" si="218"/>
        <v>1.6999999999999991</v>
      </c>
      <c r="II109" s="6">
        <f t="shared" si="218"/>
        <v>162.39583333333334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162.39583333333334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 t="e">
        <f t="shared" si="218"/>
        <v>#DIV/0!</v>
      </c>
      <c r="JC109" s="6">
        <f t="shared" si="218"/>
        <v>5.1550000000000002</v>
      </c>
      <c r="JD109" s="6" t="e">
        <f t="shared" si="218"/>
        <v>#DIV/0!</v>
      </c>
      <c r="JE109" s="6">
        <f t="shared" ref="JE109:JF109" si="219">AVERAGE(JE11:JE106)</f>
        <v>5.1499999999999906</v>
      </c>
      <c r="JF109" s="6" t="e">
        <f t="shared" si="219"/>
        <v>#DIV/0!</v>
      </c>
      <c r="JG109" s="6">
        <f t="shared" si="218"/>
        <v>20.615000000000013</v>
      </c>
      <c r="JH109" s="6">
        <f t="shared" si="218"/>
        <v>0</v>
      </c>
      <c r="JI109" s="335">
        <f t="shared" ref="JI109:LT109" si="220">AVERAGE(JI11:JI106)</f>
        <v>0</v>
      </c>
      <c r="JJ109" s="335">
        <f t="shared" si="220"/>
        <v>0</v>
      </c>
      <c r="JK109" s="143">
        <f t="shared" si="220"/>
        <v>5.6098395833333301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35.935672916666668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22.490302083333344</v>
      </c>
      <c r="LL109" s="143" t="e">
        <f t="shared" si="220"/>
        <v>#DIV/0!</v>
      </c>
      <c r="LM109" s="143">
        <f t="shared" si="220"/>
        <v>20.798229166666665</v>
      </c>
      <c r="LN109" s="143" t="e">
        <f t="shared" si="220"/>
        <v>#DIV/0!</v>
      </c>
      <c r="LO109" s="143">
        <f t="shared" si="220"/>
        <v>4.8511979166666617</v>
      </c>
      <c r="LP109" s="6" t="e">
        <f t="shared" si="220"/>
        <v>#DIV/0!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48.139729166666662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143">
        <f t="shared" si="221"/>
        <v>2.4551952249999998</v>
      </c>
      <c r="MN109" s="143" t="e">
        <f t="shared" si="221"/>
        <v>#DIV/0!</v>
      </c>
      <c r="MO109" s="143">
        <f t="shared" si="221"/>
        <v>1.6367968166666662</v>
      </c>
      <c r="MP109" s="143" t="e">
        <f t="shared" si="221"/>
        <v>#DIV/0!</v>
      </c>
      <c r="MQ109" s="143">
        <f t="shared" si="221"/>
        <v>4.0919920416666669</v>
      </c>
      <c r="MR109" s="143">
        <f t="shared" si="221"/>
        <v>0</v>
      </c>
      <c r="MS109" s="143" t="e">
        <f t="shared" si="221"/>
        <v>#DIV/0!</v>
      </c>
      <c r="MT109" s="143" t="e">
        <f t="shared" si="221"/>
        <v>#DIV/0!</v>
      </c>
      <c r="MU109" s="6">
        <f t="shared" si="221"/>
        <v>0</v>
      </c>
      <c r="MV109" s="6">
        <f t="shared" si="221"/>
        <v>0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3.8706250000000009</v>
      </c>
      <c r="NR109" s="143" t="e">
        <f t="shared" si="222"/>
        <v>#DIV/0!</v>
      </c>
      <c r="NS109" s="143">
        <f t="shared" ref="NS109:OB109" si="223">AVERAGE(NS11:NS106)</f>
        <v>0.26197916666666665</v>
      </c>
      <c r="NT109" s="143" t="e">
        <f t="shared" si="223"/>
        <v>#DIV/0!</v>
      </c>
      <c r="NU109" s="143">
        <f t="shared" si="223"/>
        <v>0.35145833333333326</v>
      </c>
      <c r="NV109" s="143" t="e">
        <f t="shared" si="223"/>
        <v>#DIV/0!</v>
      </c>
      <c r="NW109" s="143">
        <f t="shared" si="223"/>
        <v>0.30520833333333336</v>
      </c>
      <c r="NX109" s="143" t="e">
        <f t="shared" si="223"/>
        <v>#DIV/0!</v>
      </c>
      <c r="NY109" s="143">
        <f t="shared" si="223"/>
        <v>0.15239583333333334</v>
      </c>
      <c r="NZ109" s="143" t="e">
        <f t="shared" si="223"/>
        <v>#DIV/0!</v>
      </c>
      <c r="OA109" s="143">
        <f t="shared" si="223"/>
        <v>0</v>
      </c>
      <c r="OB109" s="6" t="e">
        <f t="shared" si="223"/>
        <v>#DIV/0!</v>
      </c>
      <c r="OC109" s="6">
        <f t="shared" si="221"/>
        <v>4.9416666666666673</v>
      </c>
      <c r="OD109" s="6">
        <f t="shared" si="221"/>
        <v>0</v>
      </c>
      <c r="OE109" s="143">
        <f t="shared" si="221"/>
        <v>3.344062500000001</v>
      </c>
      <c r="OF109" s="143" t="e">
        <f t="shared" si="221"/>
        <v>#DIV/0!</v>
      </c>
      <c r="OG109" s="143">
        <f t="shared" si="221"/>
        <v>4.7916666666666672E-3</v>
      </c>
      <c r="OH109" s="143" t="e">
        <f t="shared" si="221"/>
        <v>#DIV/0!</v>
      </c>
      <c r="OI109" s="143">
        <f t="shared" si="221"/>
        <v>0.19645833333333337</v>
      </c>
      <c r="OJ109" s="143" t="e">
        <f t="shared" si="221"/>
        <v>#DIV/0!</v>
      </c>
      <c r="OK109" s="143">
        <f t="shared" ref="OK109:OL109" si="224">AVERAGE(OK11:OK106)</f>
        <v>2.4270833333333335E-2</v>
      </c>
      <c r="OL109" s="143" t="e">
        <f t="shared" si="224"/>
        <v>#DIV/0!</v>
      </c>
      <c r="OM109" s="6">
        <f t="shared" si="221"/>
        <v>3.5695833333333336</v>
      </c>
      <c r="ON109" s="6">
        <f t="shared" si="221"/>
        <v>0</v>
      </c>
      <c r="OO109" s="6">
        <f t="shared" ref="OO109:OZ109" si="225">AVERAGE(OO11:OO106)</f>
        <v>2.7351041666666673</v>
      </c>
      <c r="OP109" s="6" t="e">
        <f t="shared" si="225"/>
        <v>#DIV/0!</v>
      </c>
      <c r="OQ109" s="6">
        <f t="shared" si="225"/>
        <v>0.77229166666666682</v>
      </c>
      <c r="OR109" s="6" t="e">
        <f t="shared" si="225"/>
        <v>#DIV/0!</v>
      </c>
      <c r="OS109" s="6">
        <f t="shared" si="225"/>
        <v>0.84302083333333311</v>
      </c>
      <c r="OT109" s="6" t="e">
        <f t="shared" si="225"/>
        <v>#DIV/0!</v>
      </c>
      <c r="OU109" s="6">
        <f t="shared" si="225"/>
        <v>3.5073958333333337</v>
      </c>
      <c r="OV109" s="6">
        <f t="shared" si="225"/>
        <v>0</v>
      </c>
      <c r="OW109" s="6" t="e">
        <f t="shared" si="225"/>
        <v>#DIV/0!</v>
      </c>
      <c r="OX109" s="6" t="e">
        <f t="shared" si="225"/>
        <v>#DIV/0!</v>
      </c>
      <c r="OY109" s="6">
        <f t="shared" si="225"/>
        <v>0</v>
      </c>
      <c r="OZ109" s="6">
        <f t="shared" si="225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20" t="s">
        <v>136</v>
      </c>
      <c r="L112" s="421"/>
      <c r="M112" s="421"/>
      <c r="N112" s="421"/>
      <c r="O112" s="421"/>
      <c r="P112" s="421"/>
      <c r="Q112" s="421"/>
      <c r="R112" s="421"/>
      <c r="S112" s="421"/>
      <c r="T112" s="421"/>
      <c r="U112" s="421"/>
      <c r="V112" s="421"/>
      <c r="W112" s="421"/>
      <c r="X112" s="421"/>
      <c r="Y112" s="421"/>
      <c r="Z112" s="421"/>
      <c r="AA112" s="421"/>
      <c r="AB112" s="421"/>
      <c r="AC112" s="421"/>
      <c r="AD112" s="422"/>
      <c r="AE112" s="261"/>
      <c r="AF112" s="261"/>
      <c r="AG112" s="261"/>
      <c r="AH112" s="261"/>
    </row>
    <row r="113" spans="11:34" ht="21.75" customHeight="1">
      <c r="K113" s="415" t="s">
        <v>179</v>
      </c>
      <c r="L113" s="415"/>
      <c r="M113" s="415"/>
      <c r="N113" s="415"/>
      <c r="O113" s="415"/>
      <c r="P113" s="416"/>
      <c r="Q113" s="416"/>
      <c r="R113" s="416"/>
      <c r="S113" s="416"/>
      <c r="T113" s="416"/>
      <c r="U113" s="416"/>
      <c r="V113" s="4"/>
      <c r="W113" s="417" t="s">
        <v>180</v>
      </c>
      <c r="X113" s="417"/>
      <c r="Y113" s="417"/>
      <c r="Z113" s="417"/>
      <c r="AA113" s="417"/>
      <c r="AB113" s="417"/>
      <c r="AC113" s="417"/>
      <c r="AD113" s="417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EE1" colorId="8" zoomScale="98" zoomScaleNormal="98" workbookViewId="0">
      <pane ySplit="11" topLeftCell="A12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22.09.2026</v>
      </c>
      <c r="J4" s="94"/>
      <c r="K4" s="94"/>
      <c r="L4" s="94"/>
      <c r="M4" s="95"/>
      <c r="N4" s="95"/>
      <c r="O4" s="95"/>
      <c r="P4" s="95"/>
      <c r="Q4" s="95" t="s">
        <v>28</v>
      </c>
      <c r="R4" s="547" t="str">
        <f>'CGP SCHEDULE'!$AG$5</f>
        <v>23:50</v>
      </c>
      <c r="S4" s="547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8" t="str">
        <f>'CGP SCHEDULE'!AG7</f>
        <v>Revision-02</v>
      </c>
      <c r="U6" s="548"/>
      <c r="V6" s="548"/>
      <c r="W6" s="548"/>
      <c r="X6" s="548"/>
      <c r="Y6" s="548"/>
      <c r="Z6" s="548"/>
      <c r="AA6" s="548"/>
      <c r="AB6" s="548"/>
      <c r="AC6" s="548"/>
      <c r="AD6" s="548"/>
      <c r="AE6" s="548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22.09.2026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59" t="s">
        <v>31</v>
      </c>
      <c r="B8" s="359" t="s">
        <v>32</v>
      </c>
      <c r="C8" s="523" t="s">
        <v>21</v>
      </c>
      <c r="D8" s="525"/>
      <c r="E8" s="525"/>
      <c r="F8" s="525"/>
      <c r="G8" s="525"/>
      <c r="H8" s="525"/>
      <c r="I8" s="523" t="s">
        <v>172</v>
      </c>
      <c r="J8" s="525"/>
      <c r="K8" s="525"/>
      <c r="L8" s="525"/>
      <c r="M8" s="525"/>
      <c r="N8" s="525"/>
      <c r="O8" s="526" t="s">
        <v>238</v>
      </c>
      <c r="P8" s="544"/>
      <c r="Q8" s="544"/>
      <c r="R8" s="544"/>
      <c r="S8" s="544"/>
      <c r="T8" s="544"/>
      <c r="U8" s="523" t="s">
        <v>269</v>
      </c>
      <c r="V8" s="525"/>
      <c r="W8" s="525"/>
      <c r="X8" s="525"/>
      <c r="Y8" s="525"/>
      <c r="Z8" s="525"/>
      <c r="AA8" s="523" t="s">
        <v>1</v>
      </c>
      <c r="AB8" s="525"/>
      <c r="AC8" s="525"/>
      <c r="AD8" s="525"/>
      <c r="AE8" s="525"/>
      <c r="AF8" s="525"/>
      <c r="AG8" s="525" t="s">
        <v>184</v>
      </c>
      <c r="AH8" s="525"/>
      <c r="AI8" s="525"/>
      <c r="AJ8" s="525"/>
      <c r="AK8" s="525"/>
      <c r="AL8" s="525"/>
      <c r="AM8" s="523" t="s">
        <v>191</v>
      </c>
      <c r="AN8" s="523"/>
      <c r="AO8" s="523"/>
      <c r="AP8" s="523"/>
      <c r="AQ8" s="523"/>
      <c r="AR8" s="523"/>
      <c r="AS8" s="552" t="s">
        <v>359</v>
      </c>
      <c r="AT8" s="550"/>
      <c r="AU8" s="550"/>
      <c r="AV8" s="550"/>
      <c r="AW8" s="550"/>
      <c r="AX8" s="553"/>
      <c r="AY8" s="523" t="s">
        <v>18</v>
      </c>
      <c r="AZ8" s="525"/>
      <c r="BA8" s="525"/>
      <c r="BB8" s="525"/>
      <c r="BC8" s="525"/>
      <c r="BD8" s="525"/>
      <c r="BE8" s="523" t="s">
        <v>3</v>
      </c>
      <c r="BF8" s="525"/>
      <c r="BG8" s="525"/>
      <c r="BH8" s="525"/>
      <c r="BI8" s="525"/>
      <c r="BJ8" s="525"/>
      <c r="BK8" s="523" t="s">
        <v>4</v>
      </c>
      <c r="BL8" s="525"/>
      <c r="BM8" s="525"/>
      <c r="BN8" s="525"/>
      <c r="BO8" s="525"/>
      <c r="BP8" s="525"/>
      <c r="BQ8" s="523" t="s">
        <v>6</v>
      </c>
      <c r="BR8" s="525"/>
      <c r="BS8" s="525"/>
      <c r="BT8" s="525"/>
      <c r="BU8" s="525"/>
      <c r="BV8" s="525"/>
      <c r="BW8" s="525" t="s">
        <v>170</v>
      </c>
      <c r="BX8" s="525"/>
      <c r="BY8" s="525"/>
      <c r="BZ8" s="525"/>
      <c r="CA8" s="525"/>
      <c r="CB8" s="525"/>
      <c r="CC8" s="525" t="s">
        <v>176</v>
      </c>
      <c r="CD8" s="525"/>
      <c r="CE8" s="525"/>
      <c r="CF8" s="525"/>
      <c r="CG8" s="525"/>
      <c r="CH8" s="525"/>
      <c r="CI8" s="523" t="s">
        <v>9</v>
      </c>
      <c r="CJ8" s="525"/>
      <c r="CK8" s="525"/>
      <c r="CL8" s="525"/>
      <c r="CM8" s="525"/>
      <c r="CN8" s="525"/>
      <c r="CO8" s="541" t="s">
        <v>12</v>
      </c>
      <c r="CP8" s="542"/>
      <c r="CQ8" s="542"/>
      <c r="CR8" s="542"/>
      <c r="CS8" s="542"/>
      <c r="CT8" s="543"/>
      <c r="CU8" s="523" t="s">
        <v>217</v>
      </c>
      <c r="CV8" s="525"/>
      <c r="CW8" s="525"/>
      <c r="CX8" s="525"/>
      <c r="CY8" s="525"/>
      <c r="CZ8" s="525"/>
      <c r="DA8" s="523" t="s">
        <v>183</v>
      </c>
      <c r="DB8" s="525"/>
      <c r="DC8" s="525"/>
      <c r="DD8" s="525"/>
      <c r="DE8" s="525"/>
      <c r="DF8" s="525"/>
      <c r="DG8" s="523" t="s">
        <v>192</v>
      </c>
      <c r="DH8" s="525"/>
      <c r="DI8" s="525"/>
      <c r="DJ8" s="525"/>
      <c r="DK8" s="525"/>
      <c r="DL8" s="525"/>
      <c r="DM8" s="523" t="s">
        <v>15</v>
      </c>
      <c r="DN8" s="525"/>
      <c r="DO8" s="525"/>
      <c r="DP8" s="525"/>
      <c r="DQ8" s="525"/>
      <c r="DR8" s="525"/>
      <c r="DS8" s="523" t="s">
        <v>143</v>
      </c>
      <c r="DT8" s="523"/>
      <c r="DU8" s="523"/>
      <c r="DV8" s="523"/>
      <c r="DW8" s="523"/>
      <c r="DX8" s="523"/>
      <c r="DY8" s="549" t="s">
        <v>185</v>
      </c>
      <c r="DZ8" s="550"/>
      <c r="EA8" s="550"/>
      <c r="EB8" s="550"/>
      <c r="EC8" s="550"/>
      <c r="ED8" s="551"/>
      <c r="EE8" s="523" t="s">
        <v>189</v>
      </c>
      <c r="EF8" s="525"/>
      <c r="EG8" s="525"/>
      <c r="EH8" s="525"/>
      <c r="EI8" s="525"/>
      <c r="EJ8" s="525"/>
      <c r="EK8" s="537" t="s">
        <v>175</v>
      </c>
      <c r="EL8" s="538"/>
      <c r="EM8" s="538"/>
      <c r="EN8" s="538"/>
      <c r="EO8" s="538"/>
      <c r="EP8" s="538"/>
      <c r="EQ8" s="537" t="s">
        <v>19</v>
      </c>
      <c r="ER8" s="538"/>
      <c r="ES8" s="538"/>
      <c r="ET8" s="538"/>
      <c r="EU8" s="538"/>
      <c r="EV8" s="538"/>
      <c r="EW8" s="527" t="s">
        <v>200</v>
      </c>
      <c r="EX8" s="528"/>
      <c r="EY8" s="528"/>
      <c r="EZ8" s="528"/>
      <c r="FA8" s="528"/>
      <c r="FB8" s="528"/>
      <c r="FC8" s="523" t="s">
        <v>204</v>
      </c>
      <c r="FD8" s="525"/>
      <c r="FE8" s="525"/>
      <c r="FF8" s="525"/>
      <c r="FG8" s="525"/>
      <c r="FH8" s="525"/>
      <c r="FI8" s="523" t="s">
        <v>210</v>
      </c>
      <c r="FJ8" s="525"/>
      <c r="FK8" s="525"/>
      <c r="FL8" s="525"/>
      <c r="FM8" s="525"/>
      <c r="FN8" s="525"/>
      <c r="FO8" s="523" t="s">
        <v>214</v>
      </c>
      <c r="FP8" s="525"/>
      <c r="FQ8" s="525"/>
      <c r="FR8" s="525"/>
      <c r="FS8" s="525"/>
      <c r="FT8" s="525"/>
      <c r="FU8" s="523" t="s">
        <v>208</v>
      </c>
      <c r="FV8" s="525"/>
      <c r="FW8" s="525"/>
      <c r="FX8" s="525"/>
      <c r="FY8" s="525"/>
      <c r="FZ8" s="525"/>
      <c r="GA8" s="523" t="s">
        <v>213</v>
      </c>
      <c r="GB8" s="525"/>
      <c r="GC8" s="525"/>
      <c r="GD8" s="525"/>
      <c r="GE8" s="525"/>
      <c r="GF8" s="525"/>
      <c r="GG8" s="523" t="s">
        <v>226</v>
      </c>
      <c r="GH8" s="525"/>
      <c r="GI8" s="525"/>
      <c r="GJ8" s="525"/>
      <c r="GK8" s="525"/>
      <c r="GL8" s="525"/>
      <c r="GM8" s="523" t="s">
        <v>227</v>
      </c>
      <c r="GN8" s="525"/>
      <c r="GO8" s="525"/>
      <c r="GP8" s="525"/>
      <c r="GQ8" s="525"/>
      <c r="GR8" s="525"/>
      <c r="GS8" s="523" t="s">
        <v>229</v>
      </c>
      <c r="GT8" s="523"/>
      <c r="GU8" s="523"/>
      <c r="GV8" s="523"/>
      <c r="GW8" s="523"/>
      <c r="GX8" s="523"/>
      <c r="GY8" s="523" t="s">
        <v>232</v>
      </c>
      <c r="GZ8" s="523"/>
      <c r="HA8" s="523"/>
      <c r="HB8" s="523"/>
      <c r="HC8" s="523"/>
      <c r="HD8" s="523"/>
      <c r="HE8" s="523" t="s">
        <v>234</v>
      </c>
      <c r="HF8" s="523"/>
      <c r="HG8" s="523"/>
      <c r="HH8" s="523"/>
      <c r="HI8" s="523"/>
      <c r="HJ8" s="523"/>
      <c r="HK8" s="523" t="s">
        <v>250</v>
      </c>
      <c r="HL8" s="523"/>
      <c r="HM8" s="523"/>
      <c r="HN8" s="523"/>
      <c r="HO8" s="523"/>
      <c r="HP8" s="523"/>
      <c r="HQ8" s="523" t="s">
        <v>249</v>
      </c>
      <c r="HR8" s="523"/>
      <c r="HS8" s="523"/>
      <c r="HT8" s="523"/>
      <c r="HU8" s="523"/>
      <c r="HV8" s="523"/>
      <c r="HW8" s="526" t="s">
        <v>276</v>
      </c>
      <c r="HX8" s="526"/>
      <c r="HY8" s="526"/>
      <c r="HZ8" s="526"/>
      <c r="IA8" s="526"/>
      <c r="IB8" s="526"/>
      <c r="IC8" s="523" t="s">
        <v>274</v>
      </c>
      <c r="ID8" s="525"/>
      <c r="IE8" s="525"/>
      <c r="IF8" s="525"/>
      <c r="IG8" s="523" t="s">
        <v>230</v>
      </c>
      <c r="IH8" s="525"/>
      <c r="II8" s="525"/>
      <c r="IJ8" s="525"/>
      <c r="IK8" s="523" t="s">
        <v>284</v>
      </c>
      <c r="IL8" s="525"/>
      <c r="IM8" s="525"/>
      <c r="IN8" s="525"/>
      <c r="IO8" s="523" t="s">
        <v>286</v>
      </c>
      <c r="IP8" s="523"/>
      <c r="IQ8" s="523"/>
      <c r="IR8" s="523"/>
      <c r="IS8" s="523" t="s">
        <v>329</v>
      </c>
      <c r="IT8" s="523"/>
      <c r="IU8" s="523"/>
      <c r="IV8" s="523"/>
      <c r="IW8" s="523" t="s">
        <v>339</v>
      </c>
      <c r="IX8" s="523"/>
      <c r="IY8" s="523"/>
      <c r="IZ8" s="523"/>
      <c r="JA8" s="525" t="s">
        <v>365</v>
      </c>
      <c r="JB8" s="525"/>
      <c r="JC8" s="525"/>
      <c r="JD8" s="525"/>
    </row>
    <row r="9" spans="1:301" s="118" customFormat="1" ht="55.5" customHeight="1">
      <c r="A9" s="84"/>
      <c r="B9" s="84"/>
      <c r="C9" s="524" t="s">
        <v>162</v>
      </c>
      <c r="D9" s="524"/>
      <c r="E9" s="389" t="s">
        <v>195</v>
      </c>
      <c r="F9" s="389"/>
      <c r="G9" s="524" t="s">
        <v>163</v>
      </c>
      <c r="H9" s="524"/>
      <c r="I9" s="524" t="s">
        <v>162</v>
      </c>
      <c r="J9" s="524"/>
      <c r="K9" s="389" t="s">
        <v>195</v>
      </c>
      <c r="L9" s="389"/>
      <c r="M9" s="524" t="s">
        <v>163</v>
      </c>
      <c r="N9" s="524"/>
      <c r="O9" s="524" t="s">
        <v>162</v>
      </c>
      <c r="P9" s="524"/>
      <c r="Q9" s="389" t="s">
        <v>195</v>
      </c>
      <c r="R9" s="389"/>
      <c r="S9" s="524" t="s">
        <v>163</v>
      </c>
      <c r="T9" s="524"/>
      <c r="U9" s="524" t="s">
        <v>162</v>
      </c>
      <c r="V9" s="524"/>
      <c r="W9" s="389" t="s">
        <v>195</v>
      </c>
      <c r="X9" s="389"/>
      <c r="Y9" s="524" t="s">
        <v>163</v>
      </c>
      <c r="Z9" s="524"/>
      <c r="AA9" s="524" t="s">
        <v>162</v>
      </c>
      <c r="AB9" s="524"/>
      <c r="AC9" s="389" t="s">
        <v>195</v>
      </c>
      <c r="AD9" s="389"/>
      <c r="AE9" s="524" t="s">
        <v>163</v>
      </c>
      <c r="AF9" s="524"/>
      <c r="AG9" s="524" t="s">
        <v>162</v>
      </c>
      <c r="AH9" s="524"/>
      <c r="AI9" s="389" t="s">
        <v>195</v>
      </c>
      <c r="AJ9" s="389"/>
      <c r="AK9" s="524" t="s">
        <v>163</v>
      </c>
      <c r="AL9" s="524"/>
      <c r="AM9" s="524" t="s">
        <v>162</v>
      </c>
      <c r="AN9" s="524"/>
      <c r="AO9" s="389" t="s">
        <v>195</v>
      </c>
      <c r="AP9" s="389"/>
      <c r="AQ9" s="524" t="s">
        <v>163</v>
      </c>
      <c r="AR9" s="524"/>
      <c r="AS9" s="533" t="s">
        <v>162</v>
      </c>
      <c r="AT9" s="534"/>
      <c r="AU9" s="444" t="s">
        <v>195</v>
      </c>
      <c r="AV9" s="446"/>
      <c r="AW9" s="533" t="s">
        <v>163</v>
      </c>
      <c r="AX9" s="534"/>
      <c r="AY9" s="524" t="s">
        <v>162</v>
      </c>
      <c r="AZ9" s="524"/>
      <c r="BA9" s="389" t="s">
        <v>195</v>
      </c>
      <c r="BB9" s="389"/>
      <c r="BC9" s="524" t="s">
        <v>163</v>
      </c>
      <c r="BD9" s="524"/>
      <c r="BE9" s="524" t="s">
        <v>162</v>
      </c>
      <c r="BF9" s="524"/>
      <c r="BG9" s="389" t="s">
        <v>195</v>
      </c>
      <c r="BH9" s="389"/>
      <c r="BI9" s="524" t="s">
        <v>163</v>
      </c>
      <c r="BJ9" s="524"/>
      <c r="BK9" s="524" t="s">
        <v>162</v>
      </c>
      <c r="BL9" s="524"/>
      <c r="BM9" s="389" t="s">
        <v>195</v>
      </c>
      <c r="BN9" s="389"/>
      <c r="BO9" s="524" t="s">
        <v>163</v>
      </c>
      <c r="BP9" s="524"/>
      <c r="BQ9" s="524" t="s">
        <v>162</v>
      </c>
      <c r="BR9" s="524"/>
      <c r="BS9" s="389" t="s">
        <v>195</v>
      </c>
      <c r="BT9" s="389"/>
      <c r="BU9" s="524" t="s">
        <v>163</v>
      </c>
      <c r="BV9" s="524"/>
      <c r="BW9" s="524" t="s">
        <v>162</v>
      </c>
      <c r="BX9" s="524"/>
      <c r="BY9" s="389" t="s">
        <v>195</v>
      </c>
      <c r="BZ9" s="389"/>
      <c r="CA9" s="524" t="s">
        <v>163</v>
      </c>
      <c r="CB9" s="524"/>
      <c r="CC9" s="524" t="s">
        <v>162</v>
      </c>
      <c r="CD9" s="524"/>
      <c r="CE9" s="389" t="s">
        <v>195</v>
      </c>
      <c r="CF9" s="389"/>
      <c r="CG9" s="524" t="s">
        <v>163</v>
      </c>
      <c r="CH9" s="524"/>
      <c r="CI9" s="524" t="s">
        <v>162</v>
      </c>
      <c r="CJ9" s="524"/>
      <c r="CK9" s="389" t="s">
        <v>195</v>
      </c>
      <c r="CL9" s="389"/>
      <c r="CM9" s="524" t="s">
        <v>163</v>
      </c>
      <c r="CN9" s="524"/>
      <c r="CO9" s="529" t="s">
        <v>162</v>
      </c>
      <c r="CP9" s="530"/>
      <c r="CQ9" s="535" t="s">
        <v>195</v>
      </c>
      <c r="CR9" s="536"/>
      <c r="CS9" s="529" t="s">
        <v>163</v>
      </c>
      <c r="CT9" s="530"/>
      <c r="CU9" s="524" t="s">
        <v>162</v>
      </c>
      <c r="CV9" s="524"/>
      <c r="CW9" s="389" t="s">
        <v>195</v>
      </c>
      <c r="CX9" s="389"/>
      <c r="CY9" s="524" t="s">
        <v>163</v>
      </c>
      <c r="CZ9" s="524"/>
      <c r="DA9" s="524" t="s">
        <v>162</v>
      </c>
      <c r="DB9" s="524"/>
      <c r="DC9" s="389" t="s">
        <v>195</v>
      </c>
      <c r="DD9" s="389"/>
      <c r="DE9" s="524" t="s">
        <v>163</v>
      </c>
      <c r="DF9" s="524"/>
      <c r="DG9" s="524" t="s">
        <v>162</v>
      </c>
      <c r="DH9" s="524"/>
      <c r="DI9" s="389" t="s">
        <v>195</v>
      </c>
      <c r="DJ9" s="389"/>
      <c r="DK9" s="524" t="s">
        <v>163</v>
      </c>
      <c r="DL9" s="524"/>
      <c r="DM9" s="524" t="s">
        <v>162</v>
      </c>
      <c r="DN9" s="524"/>
      <c r="DO9" s="389" t="s">
        <v>195</v>
      </c>
      <c r="DP9" s="389"/>
      <c r="DQ9" s="524" t="s">
        <v>163</v>
      </c>
      <c r="DR9" s="524"/>
      <c r="DS9" s="524" t="s">
        <v>162</v>
      </c>
      <c r="DT9" s="524"/>
      <c r="DU9" s="389" t="s">
        <v>195</v>
      </c>
      <c r="DV9" s="389"/>
      <c r="DW9" s="524" t="s">
        <v>163</v>
      </c>
      <c r="DX9" s="524"/>
      <c r="DY9" s="539" t="s">
        <v>162</v>
      </c>
      <c r="DZ9" s="540"/>
      <c r="EA9" s="477" t="s">
        <v>195</v>
      </c>
      <c r="EB9" s="478"/>
      <c r="EC9" s="539" t="s">
        <v>163</v>
      </c>
      <c r="ED9" s="540"/>
      <c r="EE9" s="524" t="s">
        <v>162</v>
      </c>
      <c r="EF9" s="524"/>
      <c r="EG9" s="389" t="s">
        <v>195</v>
      </c>
      <c r="EH9" s="389"/>
      <c r="EI9" s="524" t="s">
        <v>163</v>
      </c>
      <c r="EJ9" s="524"/>
      <c r="EK9" s="524" t="s">
        <v>162</v>
      </c>
      <c r="EL9" s="524"/>
      <c r="EM9" s="389" t="s">
        <v>195</v>
      </c>
      <c r="EN9" s="389"/>
      <c r="EO9" s="524" t="s">
        <v>163</v>
      </c>
      <c r="EP9" s="524"/>
      <c r="EQ9" s="524" t="s">
        <v>162</v>
      </c>
      <c r="ER9" s="524"/>
      <c r="ES9" s="389" t="s">
        <v>195</v>
      </c>
      <c r="ET9" s="389"/>
      <c r="EU9" s="524" t="s">
        <v>163</v>
      </c>
      <c r="EV9" s="524"/>
      <c r="EW9" s="524" t="s">
        <v>162</v>
      </c>
      <c r="EX9" s="524"/>
      <c r="EY9" s="389" t="s">
        <v>195</v>
      </c>
      <c r="EZ9" s="389"/>
      <c r="FA9" s="524" t="s">
        <v>163</v>
      </c>
      <c r="FB9" s="524"/>
      <c r="FC9" s="524" t="s">
        <v>162</v>
      </c>
      <c r="FD9" s="524"/>
      <c r="FE9" s="389" t="s">
        <v>195</v>
      </c>
      <c r="FF9" s="389"/>
      <c r="FG9" s="524" t="s">
        <v>163</v>
      </c>
      <c r="FH9" s="524"/>
      <c r="FI9" s="524" t="s">
        <v>162</v>
      </c>
      <c r="FJ9" s="524"/>
      <c r="FK9" s="389" t="s">
        <v>291</v>
      </c>
      <c r="FL9" s="389"/>
      <c r="FM9" s="524" t="s">
        <v>163</v>
      </c>
      <c r="FN9" s="524"/>
      <c r="FO9" s="524" t="s">
        <v>162</v>
      </c>
      <c r="FP9" s="524"/>
      <c r="FQ9" s="389" t="s">
        <v>195</v>
      </c>
      <c r="FR9" s="389"/>
      <c r="FS9" s="524" t="s">
        <v>163</v>
      </c>
      <c r="FT9" s="524"/>
      <c r="FU9" s="524" t="s">
        <v>162</v>
      </c>
      <c r="FV9" s="524"/>
      <c r="FW9" s="389" t="s">
        <v>195</v>
      </c>
      <c r="FX9" s="389"/>
      <c r="FY9" s="524" t="s">
        <v>163</v>
      </c>
      <c r="FZ9" s="524"/>
      <c r="GA9" s="524" t="s">
        <v>162</v>
      </c>
      <c r="GB9" s="524"/>
      <c r="GC9" s="389" t="s">
        <v>195</v>
      </c>
      <c r="GD9" s="389"/>
      <c r="GE9" s="524" t="s">
        <v>163</v>
      </c>
      <c r="GF9" s="524"/>
      <c r="GG9" s="524" t="s">
        <v>162</v>
      </c>
      <c r="GH9" s="524"/>
      <c r="GI9" s="389" t="s">
        <v>195</v>
      </c>
      <c r="GJ9" s="389"/>
      <c r="GK9" s="524" t="s">
        <v>163</v>
      </c>
      <c r="GL9" s="524"/>
      <c r="GM9" s="524" t="s">
        <v>162</v>
      </c>
      <c r="GN9" s="524"/>
      <c r="GO9" s="389" t="s">
        <v>195</v>
      </c>
      <c r="GP9" s="389"/>
      <c r="GQ9" s="524" t="s">
        <v>163</v>
      </c>
      <c r="GR9" s="524"/>
      <c r="GS9" s="524" t="s">
        <v>162</v>
      </c>
      <c r="GT9" s="524"/>
      <c r="GU9" s="389" t="s">
        <v>195</v>
      </c>
      <c r="GV9" s="389"/>
      <c r="GW9" s="524" t="s">
        <v>163</v>
      </c>
      <c r="GX9" s="524"/>
      <c r="GY9" s="524" t="s">
        <v>162</v>
      </c>
      <c r="GZ9" s="524"/>
      <c r="HA9" s="389" t="s">
        <v>195</v>
      </c>
      <c r="HB9" s="389"/>
      <c r="HC9" s="524" t="s">
        <v>163</v>
      </c>
      <c r="HD9" s="524"/>
      <c r="HE9" s="524" t="s">
        <v>162</v>
      </c>
      <c r="HF9" s="524"/>
      <c r="HG9" s="389" t="s">
        <v>195</v>
      </c>
      <c r="HH9" s="389"/>
      <c r="HI9" s="524" t="s">
        <v>163</v>
      </c>
      <c r="HJ9" s="524"/>
      <c r="HK9" s="524" t="s">
        <v>162</v>
      </c>
      <c r="HL9" s="524"/>
      <c r="HM9" s="389" t="s">
        <v>195</v>
      </c>
      <c r="HN9" s="389"/>
      <c r="HO9" s="524" t="s">
        <v>163</v>
      </c>
      <c r="HP9" s="524"/>
      <c r="HQ9" s="524" t="s">
        <v>162</v>
      </c>
      <c r="HR9" s="524"/>
      <c r="HS9" s="389" t="s">
        <v>195</v>
      </c>
      <c r="HT9" s="389"/>
      <c r="HU9" s="524" t="s">
        <v>163</v>
      </c>
      <c r="HV9" s="524"/>
      <c r="HW9" s="524" t="s">
        <v>162</v>
      </c>
      <c r="HX9" s="524"/>
      <c r="HY9" s="389" t="s">
        <v>195</v>
      </c>
      <c r="HZ9" s="389"/>
      <c r="IA9" s="524" t="s">
        <v>163</v>
      </c>
      <c r="IB9" s="524"/>
      <c r="IC9" s="524" t="s">
        <v>162</v>
      </c>
      <c r="ID9" s="524"/>
      <c r="IE9" s="524" t="s">
        <v>163</v>
      </c>
      <c r="IF9" s="524"/>
      <c r="IG9" s="524" t="s">
        <v>162</v>
      </c>
      <c r="IH9" s="524"/>
      <c r="II9" s="524" t="s">
        <v>163</v>
      </c>
      <c r="IJ9" s="524"/>
      <c r="IK9" s="524" t="s">
        <v>162</v>
      </c>
      <c r="IL9" s="524"/>
      <c r="IM9" s="524" t="s">
        <v>163</v>
      </c>
      <c r="IN9" s="524"/>
      <c r="IO9" s="524" t="s">
        <v>162</v>
      </c>
      <c r="IP9" s="524"/>
      <c r="IQ9" s="524" t="s">
        <v>163</v>
      </c>
      <c r="IR9" s="524"/>
      <c r="IS9" s="524" t="s">
        <v>162</v>
      </c>
      <c r="IT9" s="524"/>
      <c r="IU9" s="524" t="s">
        <v>163</v>
      </c>
      <c r="IV9" s="524"/>
      <c r="IW9" s="524" t="s">
        <v>162</v>
      </c>
      <c r="IX9" s="524"/>
      <c r="IY9" s="524" t="s">
        <v>163</v>
      </c>
      <c r="IZ9" s="524"/>
      <c r="JA9" s="545" t="s">
        <v>162</v>
      </c>
      <c r="JB9" s="546"/>
      <c r="JC9" s="545" t="s">
        <v>163</v>
      </c>
      <c r="JD9" s="546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298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>
        <v>51.55</v>
      </c>
      <c r="BX11" s="322"/>
      <c r="BY11" s="75"/>
      <c r="BZ11" s="86"/>
      <c r="CA11" s="67">
        <f>BW11+BY11</f>
        <v>51.55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/>
      <c r="IL11" s="323"/>
      <c r="IM11" s="323">
        <f>IK11</f>
        <v>0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>
        <v>51.55</v>
      </c>
      <c r="BX12" s="322"/>
      <c r="BY12" s="75"/>
      <c r="BZ12" s="86"/>
      <c r="CA12" s="67">
        <f t="shared" ref="CA12:CA75" si="24">BW12+BY12</f>
        <v>51.55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298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>
        <v>51.55</v>
      </c>
      <c r="BX13" s="322"/>
      <c r="BY13" s="75"/>
      <c r="BZ13" s="86"/>
      <c r="CA13" s="67">
        <f t="shared" si="24"/>
        <v>51.55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298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>
        <v>51.55</v>
      </c>
      <c r="BX14" s="322"/>
      <c r="BY14" s="75"/>
      <c r="BZ14" s="86"/>
      <c r="CA14" s="67">
        <f t="shared" si="24"/>
        <v>51.55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298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>
        <v>51.55</v>
      </c>
      <c r="BX15" s="322"/>
      <c r="BY15" s="75"/>
      <c r="BZ15" s="86"/>
      <c r="CA15" s="67">
        <f t="shared" si="24"/>
        <v>51.55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298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>
        <v>51.55</v>
      </c>
      <c r="BX16" s="322"/>
      <c r="BY16" s="75"/>
      <c r="BZ16" s="86"/>
      <c r="CA16" s="67">
        <f t="shared" si="24"/>
        <v>51.55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298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>
        <v>51.55</v>
      </c>
      <c r="BX17" s="322"/>
      <c r="BY17" s="75"/>
      <c r="BZ17" s="86"/>
      <c r="CA17" s="67">
        <f t="shared" si="24"/>
        <v>51.55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298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>
        <v>51.55</v>
      </c>
      <c r="BX18" s="322"/>
      <c r="BY18" s="75"/>
      <c r="BZ18" s="86"/>
      <c r="CA18" s="67">
        <f t="shared" si="24"/>
        <v>51.55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298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>
        <v>51.55</v>
      </c>
      <c r="BX19" s="322"/>
      <c r="BY19" s="75"/>
      <c r="BZ19" s="86"/>
      <c r="CA19" s="67">
        <f t="shared" si="24"/>
        <v>51.55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298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>
        <v>51.55</v>
      </c>
      <c r="BX20" s="322"/>
      <c r="BY20" s="75"/>
      <c r="BZ20" s="86"/>
      <c r="CA20" s="67">
        <f t="shared" si="24"/>
        <v>51.55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298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>
        <v>51.55</v>
      </c>
      <c r="BX21" s="322"/>
      <c r="BY21" s="75"/>
      <c r="BZ21" s="86"/>
      <c r="CA21" s="67">
        <f t="shared" si="24"/>
        <v>51.55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298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>
        <v>51.55</v>
      </c>
      <c r="BX22" s="322"/>
      <c r="BY22" s="75"/>
      <c r="BZ22" s="86"/>
      <c r="CA22" s="67">
        <f t="shared" si="24"/>
        <v>51.55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298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>
        <v>51.55</v>
      </c>
      <c r="BX23" s="322"/>
      <c r="BY23" s="75"/>
      <c r="BZ23" s="86"/>
      <c r="CA23" s="67">
        <f t="shared" si="24"/>
        <v>51.55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298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>
        <v>51.55</v>
      </c>
      <c r="BX24" s="322"/>
      <c r="BY24" s="75"/>
      <c r="BZ24" s="86"/>
      <c r="CA24" s="67">
        <f t="shared" si="24"/>
        <v>51.55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298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>
        <v>51.55</v>
      </c>
      <c r="BX25" s="322"/>
      <c r="BY25" s="75"/>
      <c r="BZ25" s="86"/>
      <c r="CA25" s="67">
        <f t="shared" si="24"/>
        <v>51.55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298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>
        <v>51.55</v>
      </c>
      <c r="BX26" s="322"/>
      <c r="BY26" s="75"/>
      <c r="BZ26" s="86"/>
      <c r="CA26" s="67">
        <f t="shared" si="24"/>
        <v>51.55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298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>
        <v>51.55</v>
      </c>
      <c r="BX27" s="322"/>
      <c r="BY27" s="75"/>
      <c r="BZ27" s="86"/>
      <c r="CA27" s="67">
        <f t="shared" si="24"/>
        <v>51.55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298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>
        <v>51.55</v>
      </c>
      <c r="BX28" s="322"/>
      <c r="BY28" s="75"/>
      <c r="BZ28" s="86"/>
      <c r="CA28" s="67">
        <f t="shared" si="24"/>
        <v>51.55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298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>
        <v>51.55</v>
      </c>
      <c r="BX29" s="322"/>
      <c r="BY29" s="75"/>
      <c r="BZ29" s="86"/>
      <c r="CA29" s="67">
        <f t="shared" si="24"/>
        <v>51.55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298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>
        <v>51.55</v>
      </c>
      <c r="BX30" s="322"/>
      <c r="BY30" s="75"/>
      <c r="BZ30" s="86"/>
      <c r="CA30" s="67">
        <f t="shared" si="24"/>
        <v>51.55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298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>
        <v>51.55</v>
      </c>
      <c r="BX31" s="322"/>
      <c r="BY31" s="75"/>
      <c r="BZ31" s="86"/>
      <c r="CA31" s="67">
        <f t="shared" si="24"/>
        <v>51.55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298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>
        <v>51.55</v>
      </c>
      <c r="BX32" s="322"/>
      <c r="BY32" s="75"/>
      <c r="BZ32" s="86"/>
      <c r="CA32" s="67">
        <f t="shared" si="24"/>
        <v>51.55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298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>
        <v>51.55</v>
      </c>
      <c r="BX33" s="322"/>
      <c r="BY33" s="75"/>
      <c r="BZ33" s="86"/>
      <c r="CA33" s="67">
        <f t="shared" si="24"/>
        <v>51.55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298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>
        <v>51.55</v>
      </c>
      <c r="BX34" s="322"/>
      <c r="BY34" s="75"/>
      <c r="BZ34" s="86"/>
      <c r="CA34" s="67">
        <f t="shared" si="24"/>
        <v>51.55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298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>
        <v>51.55</v>
      </c>
      <c r="BX35" s="322"/>
      <c r="BY35" s="75"/>
      <c r="BZ35" s="86"/>
      <c r="CA35" s="67">
        <f t="shared" si="24"/>
        <v>51.55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9"/>
      <c r="HY35" s="329"/>
      <c r="HZ35" s="329"/>
      <c r="IA35" s="67">
        <f t="shared" si="72"/>
        <v>0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298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>
        <v>51.55</v>
      </c>
      <c r="BX36" s="322"/>
      <c r="BY36" s="75"/>
      <c r="BZ36" s="86"/>
      <c r="CA36" s="67">
        <f t="shared" si="24"/>
        <v>51.55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9"/>
      <c r="HY36" s="329"/>
      <c r="HZ36" s="329"/>
      <c r="IA36" s="67">
        <f t="shared" si="72"/>
        <v>0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298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>
        <v>51.55</v>
      </c>
      <c r="BX37" s="322"/>
      <c r="BY37" s="75"/>
      <c r="BZ37" s="86"/>
      <c r="CA37" s="67">
        <f t="shared" si="24"/>
        <v>51.55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9"/>
      <c r="HY37" s="329"/>
      <c r="HZ37" s="329"/>
      <c r="IA37" s="67">
        <f t="shared" si="72"/>
        <v>0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298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>
        <v>51.55</v>
      </c>
      <c r="BX38" s="322"/>
      <c r="BY38" s="75"/>
      <c r="BZ38" s="86"/>
      <c r="CA38" s="67">
        <f t="shared" si="24"/>
        <v>51.55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9"/>
      <c r="HY38" s="329"/>
      <c r="HZ38" s="329"/>
      <c r="IA38" s="67">
        <f t="shared" si="72"/>
        <v>0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298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>
        <v>51.55</v>
      </c>
      <c r="BX39" s="322"/>
      <c r="BY39" s="75"/>
      <c r="BZ39" s="86"/>
      <c r="CA39" s="67">
        <f t="shared" si="24"/>
        <v>51.55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9"/>
      <c r="HY39" s="329"/>
      <c r="HZ39" s="329"/>
      <c r="IA39" s="67">
        <f t="shared" si="72"/>
        <v>0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298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>
        <v>51.55</v>
      </c>
      <c r="BX40" s="322"/>
      <c r="BY40" s="75"/>
      <c r="BZ40" s="86"/>
      <c r="CA40" s="67">
        <f t="shared" si="24"/>
        <v>51.55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9"/>
      <c r="HY40" s="329"/>
      <c r="HZ40" s="329"/>
      <c r="IA40" s="67">
        <f t="shared" si="72"/>
        <v>0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298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>
        <v>51.55</v>
      </c>
      <c r="BX41" s="322"/>
      <c r="BY41" s="75"/>
      <c r="BZ41" s="86"/>
      <c r="CA41" s="67">
        <f t="shared" si="24"/>
        <v>51.55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298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>
        <v>51.55</v>
      </c>
      <c r="BX42" s="322"/>
      <c r="BY42" s="75"/>
      <c r="BZ42" s="86"/>
      <c r="CA42" s="67">
        <f t="shared" si="24"/>
        <v>51.55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298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>
        <v>51.55</v>
      </c>
      <c r="BX43" s="322"/>
      <c r="BY43" s="75"/>
      <c r="BZ43" s="86"/>
      <c r="CA43" s="67">
        <f t="shared" si="24"/>
        <v>51.55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29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>
        <v>0</v>
      </c>
      <c r="BX44" s="322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298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>
        <v>0</v>
      </c>
      <c r="BX45" s="322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298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>
        <v>0</v>
      </c>
      <c r="BX46" s="322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298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>
        <v>0</v>
      </c>
      <c r="BX47" s="322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298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>
        <v>0</v>
      </c>
      <c r="BX48" s="322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298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>
        <v>0</v>
      </c>
      <c r="BX49" s="322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298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>
        <v>0</v>
      </c>
      <c r="BX50" s="322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298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>
        <v>0</v>
      </c>
      <c r="BX51" s="322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298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>
        <v>0</v>
      </c>
      <c r="BX52" s="322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298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>
        <v>0</v>
      </c>
      <c r="BX53" s="322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298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>
        <v>0</v>
      </c>
      <c r="BX54" s="322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298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>
        <v>0</v>
      </c>
      <c r="BX55" s="322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298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>
        <v>0</v>
      </c>
      <c r="BX56" s="322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298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>
        <v>0</v>
      </c>
      <c r="BX57" s="322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298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>
        <v>0</v>
      </c>
      <c r="BX58" s="322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298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>
        <v>0</v>
      </c>
      <c r="BX59" s="322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298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>
        <v>0</v>
      </c>
      <c r="BX60" s="322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298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>
        <v>0</v>
      </c>
      <c r="BX61" s="322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298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>
        <v>0</v>
      </c>
      <c r="BX62" s="322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298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>
        <v>0</v>
      </c>
      <c r="BX63" s="322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298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>
        <v>0</v>
      </c>
      <c r="BX64" s="322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298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>
        <v>0</v>
      </c>
      <c r="BX65" s="322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298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>
        <v>0</v>
      </c>
      <c r="BX66" s="322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298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>
        <v>0</v>
      </c>
      <c r="BX67" s="322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298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>
        <v>0</v>
      </c>
      <c r="BX68" s="322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298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>
        <v>0</v>
      </c>
      <c r="BX69" s="322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298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>
        <v>0</v>
      </c>
      <c r="BX70" s="322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298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>
        <v>0</v>
      </c>
      <c r="BX71" s="322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298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>
        <v>0</v>
      </c>
      <c r="BX72" s="322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298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>
        <v>51.55</v>
      </c>
      <c r="BX73" s="322"/>
      <c r="BY73" s="75"/>
      <c r="BZ73" s="86"/>
      <c r="CA73" s="67">
        <f t="shared" si="24"/>
        <v>51.55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298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>
        <v>51.55</v>
      </c>
      <c r="BX74" s="322"/>
      <c r="BY74" s="75"/>
      <c r="BZ74" s="86"/>
      <c r="CA74" s="67">
        <f t="shared" si="24"/>
        <v>51.55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298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>
        <v>51.55</v>
      </c>
      <c r="BX75" s="322"/>
      <c r="BY75" s="75"/>
      <c r="BZ75" s="86"/>
      <c r="CA75" s="67">
        <f t="shared" si="24"/>
        <v>51.55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>
        <v>51.55</v>
      </c>
      <c r="BX76" s="322"/>
      <c r="BY76" s="75"/>
      <c r="BZ76" s="86"/>
      <c r="CA76" s="67">
        <f t="shared" ref="CA76:CA106" si="118">BW76+BY76</f>
        <v>51.55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298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>
        <v>51.55</v>
      </c>
      <c r="BX77" s="322"/>
      <c r="BY77" s="75"/>
      <c r="BZ77" s="86"/>
      <c r="CA77" s="67">
        <f t="shared" si="118"/>
        <v>51.55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9"/>
      <c r="HY77" s="329"/>
      <c r="HZ77" s="329"/>
      <c r="IA77" s="67">
        <f t="shared" si="167"/>
        <v>0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298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>
        <v>51.55</v>
      </c>
      <c r="BX78" s="322"/>
      <c r="BY78" s="75"/>
      <c r="BZ78" s="86"/>
      <c r="CA78" s="67">
        <f t="shared" si="118"/>
        <v>51.55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9"/>
      <c r="HY78" s="329"/>
      <c r="HZ78" s="329"/>
      <c r="IA78" s="67">
        <f t="shared" si="167"/>
        <v>0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298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>
        <v>51.55</v>
      </c>
      <c r="BX79" s="322"/>
      <c r="BY79" s="75"/>
      <c r="BZ79" s="86"/>
      <c r="CA79" s="67">
        <f t="shared" si="118"/>
        <v>51.55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9"/>
      <c r="HY79" s="329"/>
      <c r="HZ79" s="329"/>
      <c r="IA79" s="67">
        <f t="shared" si="167"/>
        <v>0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298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>
        <v>51.55</v>
      </c>
      <c r="BX80" s="322"/>
      <c r="BY80" s="75"/>
      <c r="BZ80" s="86"/>
      <c r="CA80" s="67">
        <f t="shared" si="118"/>
        <v>51.55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9"/>
      <c r="HY80" s="329"/>
      <c r="HZ80" s="329"/>
      <c r="IA80" s="67">
        <f t="shared" si="167"/>
        <v>0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298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>
        <v>51.55</v>
      </c>
      <c r="BX81" s="322"/>
      <c r="BY81" s="75"/>
      <c r="BZ81" s="86"/>
      <c r="CA81" s="67">
        <f t="shared" si="118"/>
        <v>51.55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9"/>
      <c r="HY81" s="329"/>
      <c r="HZ81" s="329"/>
      <c r="IA81" s="67">
        <f t="shared" si="167"/>
        <v>0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298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>
        <v>51.55</v>
      </c>
      <c r="BX82" s="322"/>
      <c r="BY82" s="75"/>
      <c r="BZ82" s="86"/>
      <c r="CA82" s="67">
        <f t="shared" si="118"/>
        <v>51.55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9"/>
      <c r="HY82" s="329"/>
      <c r="HZ82" s="329"/>
      <c r="IA82" s="67">
        <f t="shared" si="167"/>
        <v>0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298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>
        <v>51.55</v>
      </c>
      <c r="BX83" s="322"/>
      <c r="BY83" s="75"/>
      <c r="BZ83" s="86"/>
      <c r="CA83" s="67">
        <f t="shared" si="118"/>
        <v>51.55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298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>
        <v>51.55</v>
      </c>
      <c r="BX84" s="322"/>
      <c r="BY84" s="75"/>
      <c r="BZ84" s="86"/>
      <c r="CA84" s="67">
        <f t="shared" si="118"/>
        <v>51.55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298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>
        <v>51.55</v>
      </c>
      <c r="BX85" s="322"/>
      <c r="BY85" s="75"/>
      <c r="BZ85" s="86"/>
      <c r="CA85" s="67">
        <f t="shared" si="118"/>
        <v>51.55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298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>
        <v>51.55</v>
      </c>
      <c r="BX86" s="322"/>
      <c r="BY86" s="75"/>
      <c r="BZ86" s="86"/>
      <c r="CA86" s="67">
        <f t="shared" si="118"/>
        <v>51.55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298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>
        <v>51.55</v>
      </c>
      <c r="BX87" s="322"/>
      <c r="BY87" s="75"/>
      <c r="BZ87" s="86"/>
      <c r="CA87" s="67">
        <f t="shared" si="118"/>
        <v>51.55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298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>
        <v>51.55</v>
      </c>
      <c r="BX88" s="322"/>
      <c r="BY88" s="75"/>
      <c r="BZ88" s="86"/>
      <c r="CA88" s="67">
        <f t="shared" si="118"/>
        <v>51.55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298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>
        <v>51.55</v>
      </c>
      <c r="BX89" s="322"/>
      <c r="BY89" s="75"/>
      <c r="BZ89" s="86"/>
      <c r="CA89" s="67">
        <f t="shared" si="118"/>
        <v>51.55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298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>
        <v>51.55</v>
      </c>
      <c r="BX90" s="322"/>
      <c r="BY90" s="75"/>
      <c r="BZ90" s="86"/>
      <c r="CA90" s="67">
        <f t="shared" si="118"/>
        <v>51.55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298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>
        <v>51.55</v>
      </c>
      <c r="BX91" s="322"/>
      <c r="BY91" s="75"/>
      <c r="BZ91" s="86"/>
      <c r="CA91" s="67">
        <f t="shared" si="118"/>
        <v>51.55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298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>
        <v>51.55</v>
      </c>
      <c r="BX92" s="322"/>
      <c r="BY92" s="75"/>
      <c r="BZ92" s="86"/>
      <c r="CA92" s="67">
        <f t="shared" si="118"/>
        <v>51.55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298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>
        <v>51.55</v>
      </c>
      <c r="BX93" s="322"/>
      <c r="BY93" s="75"/>
      <c r="BZ93" s="86"/>
      <c r="CA93" s="67">
        <f t="shared" si="118"/>
        <v>51.55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298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>
        <v>51.55</v>
      </c>
      <c r="BX94" s="322"/>
      <c r="BY94" s="75"/>
      <c r="BZ94" s="86"/>
      <c r="CA94" s="67">
        <f t="shared" si="118"/>
        <v>51.55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298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>
        <v>51.55</v>
      </c>
      <c r="BX95" s="322"/>
      <c r="BY95" s="75"/>
      <c r="BZ95" s="86"/>
      <c r="CA95" s="67">
        <f t="shared" si="118"/>
        <v>51.55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298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>
        <v>51.55</v>
      </c>
      <c r="BX96" s="322"/>
      <c r="BY96" s="75"/>
      <c r="BZ96" s="86"/>
      <c r="CA96" s="67">
        <f t="shared" si="118"/>
        <v>51.55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298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>
        <v>51.55</v>
      </c>
      <c r="BX97" s="322"/>
      <c r="BY97" s="75"/>
      <c r="BZ97" s="86"/>
      <c r="CA97" s="67">
        <f t="shared" si="118"/>
        <v>51.55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298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>
        <v>51.55</v>
      </c>
      <c r="BX98" s="322"/>
      <c r="BY98" s="75"/>
      <c r="BZ98" s="86"/>
      <c r="CA98" s="67">
        <f t="shared" si="118"/>
        <v>51.55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298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>
        <v>51.55</v>
      </c>
      <c r="BX99" s="322"/>
      <c r="BY99" s="75"/>
      <c r="BZ99" s="86"/>
      <c r="CA99" s="67">
        <f t="shared" si="118"/>
        <v>51.55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>
        <v>51.55</v>
      </c>
      <c r="BX100" s="322"/>
      <c r="BY100" s="75"/>
      <c r="BZ100" s="86"/>
      <c r="CA100" s="67">
        <f t="shared" si="118"/>
        <v>51.55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>
        <v>51.55</v>
      </c>
      <c r="BX101" s="322"/>
      <c r="BY101" s="75"/>
      <c r="BZ101" s="86"/>
      <c r="CA101" s="67">
        <f t="shared" si="118"/>
        <v>51.55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>
        <v>51.55</v>
      </c>
      <c r="BX102" s="322"/>
      <c r="BY102" s="75"/>
      <c r="BZ102" s="86"/>
      <c r="CA102" s="67">
        <f t="shared" si="118"/>
        <v>51.55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>
        <v>51.55</v>
      </c>
      <c r="BX103" s="322"/>
      <c r="BY103" s="75"/>
      <c r="BZ103" s="86"/>
      <c r="CA103" s="67">
        <f t="shared" si="118"/>
        <v>51.55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>
        <v>51.55</v>
      </c>
      <c r="BX104" s="322"/>
      <c r="BY104" s="75"/>
      <c r="BZ104" s="86"/>
      <c r="CA104" s="67">
        <f t="shared" si="118"/>
        <v>51.55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>
        <v>51.55</v>
      </c>
      <c r="BX105" s="322"/>
      <c r="BY105" s="75"/>
      <c r="BZ105" s="86"/>
      <c r="CA105" s="67">
        <f t="shared" si="118"/>
        <v>51.55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>
        <v>51.55</v>
      </c>
      <c r="BX106" s="322"/>
      <c r="BY106" s="75"/>
      <c r="BZ106" s="86"/>
      <c r="CA106" s="67">
        <f t="shared" si="118"/>
        <v>51.55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51.55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51.55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>
        <f t="shared" si="198"/>
        <v>35.977604166666701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35.977604166666701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15.44166666666665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15.44166666666665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2" t="s">
        <v>136</v>
      </c>
      <c r="J112" s="532"/>
      <c r="K112" s="532"/>
      <c r="L112" s="532"/>
      <c r="M112" s="532"/>
      <c r="N112" s="532"/>
      <c r="O112" s="532"/>
      <c r="P112" s="532"/>
      <c r="Q112" s="532"/>
      <c r="R112" s="532"/>
      <c r="S112" s="532"/>
      <c r="T112" s="532"/>
      <c r="U112" s="112"/>
      <c r="V112" s="112"/>
    </row>
    <row r="113" spans="9:22" ht="21.75" customHeight="1">
      <c r="I113" s="531" t="s">
        <v>179</v>
      </c>
      <c r="J113" s="531"/>
      <c r="K113" s="532"/>
      <c r="L113" s="532"/>
      <c r="M113" s="531" t="s">
        <v>180</v>
      </c>
      <c r="N113" s="531"/>
      <c r="O113" s="531"/>
      <c r="P113" s="531"/>
      <c r="Q113" s="531"/>
      <c r="R113" s="531"/>
      <c r="S113" s="531"/>
      <c r="T113" s="531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DT11" activePane="bottomRight" state="frozen"/>
      <selection pane="topRight" activeCell="C1" sqref="C1"/>
      <selection pane="bottomLeft" activeCell="A11" sqref="A11"/>
      <selection pane="bottomRight" activeCell="EK11" sqref="EK11:EK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22.09.2026</v>
      </c>
      <c r="J4" s="94"/>
      <c r="K4" s="94"/>
      <c r="L4" s="94"/>
      <c r="M4" s="95"/>
      <c r="N4" s="95"/>
      <c r="O4" s="95"/>
      <c r="P4" s="95"/>
      <c r="Q4" s="95" t="s">
        <v>28</v>
      </c>
      <c r="R4" s="563" t="str">
        <f>'CGP SCHEDULE'!$AG$5</f>
        <v>23:50</v>
      </c>
      <c r="S4" s="56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4" t="str">
        <f>'CGP SCHEDULE'!AG7</f>
        <v>Revision-02</v>
      </c>
      <c r="U6" s="565"/>
      <c r="V6" s="565"/>
      <c r="W6" s="565"/>
      <c r="X6" s="565"/>
      <c r="Y6" s="565"/>
      <c r="Z6" s="565"/>
      <c r="AA6" s="565"/>
      <c r="AB6" s="565"/>
      <c r="AC6" s="565"/>
      <c r="AD6" s="565"/>
      <c r="AE6" s="566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22.09.2026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77" t="s">
        <v>246</v>
      </c>
      <c r="D8" s="382"/>
      <c r="E8" s="382"/>
      <c r="F8" s="382"/>
      <c r="G8" s="382"/>
      <c r="H8" s="383"/>
      <c r="I8" s="477" t="s">
        <v>172</v>
      </c>
      <c r="J8" s="382"/>
      <c r="K8" s="382"/>
      <c r="L8" s="382"/>
      <c r="M8" s="382"/>
      <c r="N8" s="383"/>
      <c r="O8" s="539" t="s">
        <v>0</v>
      </c>
      <c r="P8" s="558"/>
      <c r="Q8" s="558"/>
      <c r="R8" s="558"/>
      <c r="S8" s="558"/>
      <c r="T8" s="559"/>
      <c r="U8" s="560" t="s">
        <v>177</v>
      </c>
      <c r="V8" s="561"/>
      <c r="W8" s="561"/>
      <c r="X8" s="561"/>
      <c r="Y8" s="561"/>
      <c r="Z8" s="562"/>
      <c r="AA8" s="477" t="s">
        <v>1</v>
      </c>
      <c r="AB8" s="382"/>
      <c r="AC8" s="382"/>
      <c r="AD8" s="382"/>
      <c r="AE8" s="382"/>
      <c r="AF8" s="383"/>
      <c r="AG8" s="381" t="s">
        <v>184</v>
      </c>
      <c r="AH8" s="382"/>
      <c r="AI8" s="382"/>
      <c r="AJ8" s="382"/>
      <c r="AK8" s="382"/>
      <c r="AL8" s="383"/>
      <c r="AM8" s="477" t="s">
        <v>191</v>
      </c>
      <c r="AN8" s="445"/>
      <c r="AO8" s="445"/>
      <c r="AP8" s="445"/>
      <c r="AQ8" s="445"/>
      <c r="AR8" s="478"/>
      <c r="AS8" s="477" t="s">
        <v>2</v>
      </c>
      <c r="AT8" s="382"/>
      <c r="AU8" s="382"/>
      <c r="AV8" s="382"/>
      <c r="AW8" s="382"/>
      <c r="AX8" s="383"/>
      <c r="AY8" s="477" t="s">
        <v>18</v>
      </c>
      <c r="AZ8" s="382"/>
      <c r="BA8" s="382"/>
      <c r="BB8" s="382"/>
      <c r="BC8" s="382"/>
      <c r="BD8" s="383"/>
      <c r="BE8" s="477" t="s">
        <v>3</v>
      </c>
      <c r="BF8" s="382"/>
      <c r="BG8" s="382"/>
      <c r="BH8" s="382"/>
      <c r="BI8" s="382"/>
      <c r="BJ8" s="383"/>
      <c r="BK8" s="477" t="s">
        <v>4</v>
      </c>
      <c r="BL8" s="382"/>
      <c r="BM8" s="382"/>
      <c r="BN8" s="382"/>
      <c r="BO8" s="382"/>
      <c r="BP8" s="383"/>
      <c r="BQ8" s="477" t="s">
        <v>6</v>
      </c>
      <c r="BR8" s="382"/>
      <c r="BS8" s="382"/>
      <c r="BT8" s="382"/>
      <c r="BU8" s="382"/>
      <c r="BV8" s="383"/>
      <c r="BW8" s="408" t="s">
        <v>170</v>
      </c>
      <c r="BX8" s="408"/>
      <c r="BY8" s="408"/>
      <c r="BZ8" s="408"/>
      <c r="CA8" s="408"/>
      <c r="CB8" s="408"/>
      <c r="CC8" s="560" t="s">
        <v>176</v>
      </c>
      <c r="CD8" s="561"/>
      <c r="CE8" s="561"/>
      <c r="CF8" s="561"/>
      <c r="CG8" s="561"/>
      <c r="CH8" s="561"/>
      <c r="CI8" s="477" t="s">
        <v>9</v>
      </c>
      <c r="CJ8" s="382"/>
      <c r="CK8" s="382"/>
      <c r="CL8" s="382"/>
      <c r="CM8" s="382"/>
      <c r="CN8" s="383"/>
      <c r="CO8" s="477" t="s">
        <v>12</v>
      </c>
      <c r="CP8" s="382"/>
      <c r="CQ8" s="382"/>
      <c r="CR8" s="382"/>
      <c r="CS8" s="382"/>
      <c r="CT8" s="383"/>
      <c r="CU8" s="477" t="s">
        <v>183</v>
      </c>
      <c r="CV8" s="382"/>
      <c r="CW8" s="382"/>
      <c r="CX8" s="382"/>
      <c r="CY8" s="382"/>
      <c r="CZ8" s="383"/>
      <c r="DA8" s="477" t="s">
        <v>192</v>
      </c>
      <c r="DB8" s="382"/>
      <c r="DC8" s="382"/>
      <c r="DD8" s="382"/>
      <c r="DE8" s="382"/>
      <c r="DF8" s="383"/>
      <c r="DG8" s="477" t="s">
        <v>15</v>
      </c>
      <c r="DH8" s="382"/>
      <c r="DI8" s="382"/>
      <c r="DJ8" s="382"/>
      <c r="DK8" s="382"/>
      <c r="DL8" s="383"/>
      <c r="DM8" s="477" t="s">
        <v>143</v>
      </c>
      <c r="DN8" s="445"/>
      <c r="DO8" s="445"/>
      <c r="DP8" s="445"/>
      <c r="DQ8" s="445"/>
      <c r="DR8" s="445"/>
      <c r="DS8" s="477" t="s">
        <v>185</v>
      </c>
      <c r="DT8" s="382"/>
      <c r="DU8" s="382"/>
      <c r="DV8" s="382"/>
      <c r="DW8" s="382"/>
      <c r="DX8" s="382"/>
      <c r="DY8" s="477" t="s">
        <v>189</v>
      </c>
      <c r="DZ8" s="382"/>
      <c r="EA8" s="382"/>
      <c r="EB8" s="382"/>
      <c r="EC8" s="382"/>
      <c r="ED8" s="383"/>
      <c r="EE8" s="539" t="s">
        <v>175</v>
      </c>
      <c r="EF8" s="558"/>
      <c r="EG8" s="558"/>
      <c r="EH8" s="558"/>
      <c r="EI8" s="558"/>
      <c r="EJ8" s="559"/>
      <c r="EK8" s="477" t="s">
        <v>19</v>
      </c>
      <c r="EL8" s="382"/>
      <c r="EM8" s="382"/>
      <c r="EN8" s="382"/>
      <c r="EO8" s="382"/>
      <c r="EP8" s="383"/>
      <c r="EQ8" s="477" t="s">
        <v>200</v>
      </c>
      <c r="ER8" s="382"/>
      <c r="ES8" s="382"/>
      <c r="ET8" s="382"/>
      <c r="EU8" s="382"/>
      <c r="EV8" s="383"/>
      <c r="EW8" s="389" t="s">
        <v>219</v>
      </c>
      <c r="EX8" s="408"/>
      <c r="EY8" s="408"/>
      <c r="EZ8" s="408"/>
      <c r="FA8" s="408"/>
      <c r="FB8" s="408"/>
      <c r="FC8" s="389" t="s">
        <v>220</v>
      </c>
      <c r="FD8" s="408"/>
      <c r="FE8" s="408"/>
      <c r="FF8" s="408"/>
      <c r="FG8" s="408"/>
      <c r="FH8" s="408"/>
      <c r="FI8" s="389" t="s">
        <v>221</v>
      </c>
      <c r="FJ8" s="408"/>
      <c r="FK8" s="408"/>
      <c r="FL8" s="408"/>
      <c r="FM8" s="408"/>
      <c r="FN8" s="408"/>
      <c r="FO8" s="389" t="s">
        <v>222</v>
      </c>
      <c r="FP8" s="408"/>
      <c r="FQ8" s="408"/>
      <c r="FR8" s="408"/>
      <c r="FS8" s="408"/>
      <c r="FT8" s="408"/>
      <c r="FU8" s="389" t="s">
        <v>223</v>
      </c>
      <c r="FV8" s="408"/>
      <c r="FW8" s="408"/>
      <c r="FX8" s="408"/>
      <c r="FY8" s="408"/>
      <c r="FZ8" s="408"/>
      <c r="GA8" s="389" t="s">
        <v>224</v>
      </c>
      <c r="GB8" s="408"/>
      <c r="GC8" s="408"/>
      <c r="GD8" s="408"/>
      <c r="GE8" s="408"/>
      <c r="GF8" s="408"/>
      <c r="GG8" s="389" t="s">
        <v>230</v>
      </c>
      <c r="GH8" s="408"/>
      <c r="GI8" s="408"/>
      <c r="GJ8" s="408"/>
      <c r="GK8" s="389" t="s">
        <v>231</v>
      </c>
      <c r="GL8" s="408"/>
      <c r="GM8" s="408"/>
      <c r="GN8" s="408"/>
      <c r="GO8" s="477" t="s">
        <v>247</v>
      </c>
      <c r="GP8" s="445"/>
      <c r="GQ8" s="445"/>
      <c r="GR8" s="478"/>
      <c r="GS8" s="555" t="s">
        <v>252</v>
      </c>
      <c r="GT8" s="555"/>
      <c r="GU8" s="555"/>
      <c r="GV8" s="555"/>
      <c r="GW8" s="389" t="s">
        <v>237</v>
      </c>
      <c r="GX8" s="408"/>
      <c r="GY8" s="408"/>
      <c r="GZ8" s="408"/>
      <c r="HA8" s="556" t="s">
        <v>321</v>
      </c>
      <c r="HB8" s="408"/>
      <c r="HC8" s="408"/>
      <c r="HD8" s="408"/>
      <c r="HE8" s="389" t="s">
        <v>270</v>
      </c>
      <c r="HF8" s="408"/>
      <c r="HG8" s="408"/>
      <c r="HH8" s="408"/>
      <c r="HI8" s="389" t="s">
        <v>271</v>
      </c>
      <c r="HJ8" s="408"/>
      <c r="HK8" s="408"/>
      <c r="HL8" s="408"/>
      <c r="HM8" s="389" t="s">
        <v>272</v>
      </c>
      <c r="HN8" s="408"/>
      <c r="HO8" s="408"/>
      <c r="HP8" s="408"/>
      <c r="HQ8" s="389" t="s">
        <v>273</v>
      </c>
      <c r="HR8" s="408"/>
      <c r="HS8" s="408"/>
      <c r="HT8" s="408"/>
      <c r="HU8" s="389" t="s">
        <v>274</v>
      </c>
      <c r="HV8" s="408"/>
      <c r="HW8" s="408"/>
      <c r="HX8" s="408"/>
      <c r="HY8" s="389" t="s">
        <v>264</v>
      </c>
      <c r="HZ8" s="408"/>
      <c r="IA8" s="408"/>
      <c r="IB8" s="408"/>
      <c r="IC8" s="389" t="s">
        <v>276</v>
      </c>
      <c r="ID8" s="408"/>
      <c r="IE8" s="408"/>
      <c r="IF8" s="381"/>
      <c r="IG8" s="389" t="s">
        <v>284</v>
      </c>
      <c r="IH8" s="408"/>
      <c r="II8" s="408"/>
      <c r="IJ8" s="408"/>
      <c r="IK8" s="477" t="s">
        <v>286</v>
      </c>
      <c r="IL8" s="445"/>
      <c r="IM8" s="445"/>
      <c r="IN8" s="478"/>
      <c r="IO8" s="477" t="s">
        <v>299</v>
      </c>
      <c r="IP8" s="445"/>
      <c r="IQ8" s="445"/>
      <c r="IR8" s="478"/>
      <c r="IS8" s="477" t="s">
        <v>300</v>
      </c>
      <c r="IT8" s="445"/>
      <c r="IU8" s="445"/>
      <c r="IV8" s="478"/>
      <c r="IW8" s="477" t="s">
        <v>301</v>
      </c>
      <c r="IX8" s="445"/>
      <c r="IY8" s="445"/>
      <c r="IZ8" s="478"/>
      <c r="JA8" s="477" t="s">
        <v>311</v>
      </c>
      <c r="JB8" s="445"/>
      <c r="JC8" s="445"/>
      <c r="JD8" s="478"/>
      <c r="JE8" s="477" t="s">
        <v>316</v>
      </c>
      <c r="JF8" s="445"/>
      <c r="JG8" s="445"/>
      <c r="JH8" s="478"/>
      <c r="JI8" s="477" t="s">
        <v>326</v>
      </c>
      <c r="JJ8" s="445"/>
      <c r="JK8" s="445"/>
      <c r="JL8" s="478"/>
      <c r="JM8" s="444" t="s">
        <v>334</v>
      </c>
      <c r="JN8" s="445"/>
      <c r="JO8" s="445"/>
      <c r="JP8" s="446"/>
      <c r="JQ8" s="444" t="s">
        <v>335</v>
      </c>
      <c r="JR8" s="445"/>
      <c r="JS8" s="445"/>
      <c r="JT8" s="446"/>
      <c r="JU8" s="444" t="s">
        <v>355</v>
      </c>
      <c r="JV8" s="445"/>
      <c r="JW8" s="445"/>
      <c r="JX8" s="446"/>
      <c r="JY8" s="150"/>
      <c r="JZ8" s="150"/>
      <c r="KA8" s="150"/>
      <c r="KB8" s="150"/>
    </row>
    <row r="9" spans="1:288" s="178" customFormat="1" ht="55.5" customHeight="1">
      <c r="A9" s="155"/>
      <c r="B9" s="155"/>
      <c r="C9" s="539" t="s">
        <v>162</v>
      </c>
      <c r="D9" s="540"/>
      <c r="E9" s="477" t="s">
        <v>195</v>
      </c>
      <c r="F9" s="478"/>
      <c r="G9" s="539" t="s">
        <v>163</v>
      </c>
      <c r="H9" s="540"/>
      <c r="I9" s="539" t="s">
        <v>162</v>
      </c>
      <c r="J9" s="540"/>
      <c r="K9" s="477" t="s">
        <v>195</v>
      </c>
      <c r="L9" s="478"/>
      <c r="M9" s="539" t="s">
        <v>163</v>
      </c>
      <c r="N9" s="540"/>
      <c r="O9" s="539" t="s">
        <v>162</v>
      </c>
      <c r="P9" s="540"/>
      <c r="Q9" s="477" t="s">
        <v>195</v>
      </c>
      <c r="R9" s="478"/>
      <c r="S9" s="539" t="s">
        <v>163</v>
      </c>
      <c r="T9" s="540"/>
      <c r="U9" s="539" t="s">
        <v>162</v>
      </c>
      <c r="V9" s="540"/>
      <c r="W9" s="477" t="s">
        <v>195</v>
      </c>
      <c r="X9" s="478"/>
      <c r="Y9" s="539" t="s">
        <v>163</v>
      </c>
      <c r="Z9" s="540"/>
      <c r="AA9" s="539" t="s">
        <v>162</v>
      </c>
      <c r="AB9" s="540"/>
      <c r="AC9" s="477" t="s">
        <v>195</v>
      </c>
      <c r="AD9" s="478"/>
      <c r="AE9" s="539" t="s">
        <v>163</v>
      </c>
      <c r="AF9" s="540"/>
      <c r="AG9" s="539" t="s">
        <v>162</v>
      </c>
      <c r="AH9" s="540"/>
      <c r="AI9" s="477" t="s">
        <v>195</v>
      </c>
      <c r="AJ9" s="478"/>
      <c r="AK9" s="539" t="s">
        <v>163</v>
      </c>
      <c r="AL9" s="540"/>
      <c r="AM9" s="539" t="s">
        <v>162</v>
      </c>
      <c r="AN9" s="540"/>
      <c r="AO9" s="477" t="s">
        <v>195</v>
      </c>
      <c r="AP9" s="478"/>
      <c r="AQ9" s="524" t="s">
        <v>163</v>
      </c>
      <c r="AR9" s="524"/>
      <c r="AS9" s="539" t="s">
        <v>162</v>
      </c>
      <c r="AT9" s="540"/>
      <c r="AU9" s="477" t="s">
        <v>195</v>
      </c>
      <c r="AV9" s="478"/>
      <c r="AW9" s="539" t="s">
        <v>163</v>
      </c>
      <c r="AX9" s="540"/>
      <c r="AY9" s="539" t="s">
        <v>162</v>
      </c>
      <c r="AZ9" s="540"/>
      <c r="BA9" s="477" t="s">
        <v>195</v>
      </c>
      <c r="BB9" s="478"/>
      <c r="BC9" s="524" t="s">
        <v>163</v>
      </c>
      <c r="BD9" s="524"/>
      <c r="BE9" s="539" t="s">
        <v>162</v>
      </c>
      <c r="BF9" s="540"/>
      <c r="BG9" s="477" t="s">
        <v>195</v>
      </c>
      <c r="BH9" s="478"/>
      <c r="BI9" s="539" t="s">
        <v>163</v>
      </c>
      <c r="BJ9" s="540"/>
      <c r="BK9" s="539" t="s">
        <v>162</v>
      </c>
      <c r="BL9" s="540"/>
      <c r="BM9" s="477" t="s">
        <v>195</v>
      </c>
      <c r="BN9" s="478"/>
      <c r="BO9" s="539" t="s">
        <v>163</v>
      </c>
      <c r="BP9" s="540"/>
      <c r="BQ9" s="539" t="s">
        <v>162</v>
      </c>
      <c r="BR9" s="540"/>
      <c r="BS9" s="477" t="s">
        <v>195</v>
      </c>
      <c r="BT9" s="478"/>
      <c r="BU9" s="539" t="s">
        <v>163</v>
      </c>
      <c r="BV9" s="540"/>
      <c r="BW9" s="539" t="s">
        <v>162</v>
      </c>
      <c r="BX9" s="540"/>
      <c r="BY9" s="477" t="s">
        <v>195</v>
      </c>
      <c r="BZ9" s="478"/>
      <c r="CA9" s="539" t="s">
        <v>163</v>
      </c>
      <c r="CB9" s="540"/>
      <c r="CC9" s="539" t="s">
        <v>162</v>
      </c>
      <c r="CD9" s="540"/>
      <c r="CE9" s="477" t="s">
        <v>195</v>
      </c>
      <c r="CF9" s="478"/>
      <c r="CG9" s="539" t="s">
        <v>163</v>
      </c>
      <c r="CH9" s="540"/>
      <c r="CI9" s="539" t="s">
        <v>162</v>
      </c>
      <c r="CJ9" s="540"/>
      <c r="CK9" s="477" t="s">
        <v>195</v>
      </c>
      <c r="CL9" s="478"/>
      <c r="CM9" s="539" t="s">
        <v>163</v>
      </c>
      <c r="CN9" s="540"/>
      <c r="CO9" s="539" t="s">
        <v>162</v>
      </c>
      <c r="CP9" s="540"/>
      <c r="CQ9" s="477" t="s">
        <v>195</v>
      </c>
      <c r="CR9" s="478"/>
      <c r="CS9" s="539" t="s">
        <v>163</v>
      </c>
      <c r="CT9" s="540"/>
      <c r="CU9" s="539" t="s">
        <v>162</v>
      </c>
      <c r="CV9" s="540"/>
      <c r="CW9" s="477" t="s">
        <v>195</v>
      </c>
      <c r="CX9" s="478"/>
      <c r="CY9" s="539" t="s">
        <v>163</v>
      </c>
      <c r="CZ9" s="540"/>
      <c r="DA9" s="539" t="s">
        <v>162</v>
      </c>
      <c r="DB9" s="540"/>
      <c r="DC9" s="477" t="s">
        <v>195</v>
      </c>
      <c r="DD9" s="478"/>
      <c r="DE9" s="539" t="s">
        <v>163</v>
      </c>
      <c r="DF9" s="540"/>
      <c r="DG9" s="539" t="s">
        <v>162</v>
      </c>
      <c r="DH9" s="540"/>
      <c r="DI9" s="477" t="s">
        <v>195</v>
      </c>
      <c r="DJ9" s="478"/>
      <c r="DK9" s="524" t="s">
        <v>163</v>
      </c>
      <c r="DL9" s="524"/>
      <c r="DM9" s="539" t="s">
        <v>162</v>
      </c>
      <c r="DN9" s="540"/>
      <c r="DO9" s="477" t="s">
        <v>195</v>
      </c>
      <c r="DP9" s="478"/>
      <c r="DQ9" s="539" t="s">
        <v>163</v>
      </c>
      <c r="DR9" s="540"/>
      <c r="DS9" s="539" t="s">
        <v>162</v>
      </c>
      <c r="DT9" s="540"/>
      <c r="DU9" s="477" t="s">
        <v>195</v>
      </c>
      <c r="DV9" s="478"/>
      <c r="DW9" s="539" t="s">
        <v>163</v>
      </c>
      <c r="DX9" s="540"/>
      <c r="DY9" s="539" t="s">
        <v>162</v>
      </c>
      <c r="DZ9" s="540"/>
      <c r="EA9" s="477" t="s">
        <v>195</v>
      </c>
      <c r="EB9" s="478"/>
      <c r="EC9" s="539" t="s">
        <v>163</v>
      </c>
      <c r="ED9" s="540"/>
      <c r="EE9" s="539" t="s">
        <v>162</v>
      </c>
      <c r="EF9" s="540"/>
      <c r="EG9" s="477" t="s">
        <v>195</v>
      </c>
      <c r="EH9" s="478"/>
      <c r="EI9" s="539" t="s">
        <v>163</v>
      </c>
      <c r="EJ9" s="540"/>
      <c r="EK9" s="539" t="s">
        <v>162</v>
      </c>
      <c r="EL9" s="540"/>
      <c r="EM9" s="477" t="s">
        <v>195</v>
      </c>
      <c r="EN9" s="478"/>
      <c r="EO9" s="539" t="s">
        <v>163</v>
      </c>
      <c r="EP9" s="540"/>
      <c r="EQ9" s="539" t="s">
        <v>162</v>
      </c>
      <c r="ER9" s="540"/>
      <c r="ES9" s="477" t="s">
        <v>195</v>
      </c>
      <c r="ET9" s="478"/>
      <c r="EU9" s="539" t="s">
        <v>163</v>
      </c>
      <c r="EV9" s="540"/>
      <c r="EW9" s="539" t="s">
        <v>162</v>
      </c>
      <c r="EX9" s="540"/>
      <c r="EY9" s="477" t="s">
        <v>195</v>
      </c>
      <c r="EZ9" s="478"/>
      <c r="FA9" s="539" t="s">
        <v>163</v>
      </c>
      <c r="FB9" s="540"/>
      <c r="FC9" s="539" t="s">
        <v>162</v>
      </c>
      <c r="FD9" s="540"/>
      <c r="FE9" s="477" t="s">
        <v>195</v>
      </c>
      <c r="FF9" s="478"/>
      <c r="FG9" s="539" t="s">
        <v>163</v>
      </c>
      <c r="FH9" s="540"/>
      <c r="FI9" s="539" t="s">
        <v>162</v>
      </c>
      <c r="FJ9" s="540"/>
      <c r="FK9" s="477" t="s">
        <v>195</v>
      </c>
      <c r="FL9" s="478"/>
      <c r="FM9" s="539" t="s">
        <v>163</v>
      </c>
      <c r="FN9" s="540"/>
      <c r="FO9" s="539" t="s">
        <v>162</v>
      </c>
      <c r="FP9" s="540"/>
      <c r="FQ9" s="477" t="s">
        <v>195</v>
      </c>
      <c r="FR9" s="478"/>
      <c r="FS9" s="539" t="s">
        <v>163</v>
      </c>
      <c r="FT9" s="540"/>
      <c r="FU9" s="539" t="s">
        <v>162</v>
      </c>
      <c r="FV9" s="540"/>
      <c r="FW9" s="477" t="s">
        <v>195</v>
      </c>
      <c r="FX9" s="478"/>
      <c r="FY9" s="539" t="s">
        <v>163</v>
      </c>
      <c r="FZ9" s="540"/>
      <c r="GA9" s="539" t="s">
        <v>162</v>
      </c>
      <c r="GB9" s="540"/>
      <c r="GC9" s="477" t="s">
        <v>195</v>
      </c>
      <c r="GD9" s="478"/>
      <c r="GE9" s="539" t="s">
        <v>163</v>
      </c>
      <c r="GF9" s="540"/>
      <c r="GG9" s="539" t="s">
        <v>162</v>
      </c>
      <c r="GH9" s="540"/>
      <c r="GI9" s="539" t="s">
        <v>163</v>
      </c>
      <c r="GJ9" s="540"/>
      <c r="GK9" s="539" t="s">
        <v>162</v>
      </c>
      <c r="GL9" s="540"/>
      <c r="GM9" s="539" t="s">
        <v>163</v>
      </c>
      <c r="GN9" s="540"/>
      <c r="GO9" s="539" t="s">
        <v>162</v>
      </c>
      <c r="GP9" s="540"/>
      <c r="GQ9" s="539" t="s">
        <v>163</v>
      </c>
      <c r="GR9" s="540"/>
      <c r="GS9" s="539" t="s">
        <v>162</v>
      </c>
      <c r="GT9" s="540"/>
      <c r="GU9" s="539" t="s">
        <v>163</v>
      </c>
      <c r="GV9" s="540"/>
      <c r="GW9" s="539" t="s">
        <v>162</v>
      </c>
      <c r="GX9" s="540"/>
      <c r="GY9" s="539" t="s">
        <v>163</v>
      </c>
      <c r="GZ9" s="540"/>
      <c r="HA9" s="539" t="s">
        <v>162</v>
      </c>
      <c r="HB9" s="540"/>
      <c r="HC9" s="539" t="s">
        <v>163</v>
      </c>
      <c r="HD9" s="540"/>
      <c r="HE9" s="539" t="s">
        <v>162</v>
      </c>
      <c r="HF9" s="540"/>
      <c r="HG9" s="539" t="s">
        <v>163</v>
      </c>
      <c r="HH9" s="540"/>
      <c r="HI9" s="539" t="s">
        <v>162</v>
      </c>
      <c r="HJ9" s="540"/>
      <c r="HK9" s="539" t="s">
        <v>163</v>
      </c>
      <c r="HL9" s="540"/>
      <c r="HM9" s="539" t="s">
        <v>162</v>
      </c>
      <c r="HN9" s="540"/>
      <c r="HO9" s="539" t="s">
        <v>163</v>
      </c>
      <c r="HP9" s="540"/>
      <c r="HQ9" s="539" t="s">
        <v>162</v>
      </c>
      <c r="HR9" s="540"/>
      <c r="HS9" s="539" t="s">
        <v>163</v>
      </c>
      <c r="HT9" s="540"/>
      <c r="HU9" s="539" t="s">
        <v>162</v>
      </c>
      <c r="HV9" s="540"/>
      <c r="HW9" s="539" t="s">
        <v>163</v>
      </c>
      <c r="HX9" s="540"/>
      <c r="HY9" s="539" t="s">
        <v>162</v>
      </c>
      <c r="HZ9" s="540"/>
      <c r="IA9" s="539" t="s">
        <v>163</v>
      </c>
      <c r="IB9" s="540"/>
      <c r="IC9" s="539" t="s">
        <v>162</v>
      </c>
      <c r="ID9" s="540"/>
      <c r="IE9" s="539" t="s">
        <v>163</v>
      </c>
      <c r="IF9" s="554"/>
      <c r="IG9" s="524" t="s">
        <v>162</v>
      </c>
      <c r="IH9" s="524"/>
      <c r="II9" s="524" t="s">
        <v>163</v>
      </c>
      <c r="IJ9" s="524"/>
      <c r="IK9" s="539" t="s">
        <v>162</v>
      </c>
      <c r="IL9" s="540"/>
      <c r="IM9" s="539" t="s">
        <v>163</v>
      </c>
      <c r="IN9" s="540"/>
      <c r="IO9" s="539" t="s">
        <v>162</v>
      </c>
      <c r="IP9" s="540"/>
      <c r="IQ9" s="539" t="s">
        <v>163</v>
      </c>
      <c r="IR9" s="540"/>
      <c r="IS9" s="539" t="s">
        <v>162</v>
      </c>
      <c r="IT9" s="540"/>
      <c r="IU9" s="539" t="s">
        <v>163</v>
      </c>
      <c r="IV9" s="540"/>
      <c r="IW9" s="539" t="s">
        <v>162</v>
      </c>
      <c r="IX9" s="540"/>
      <c r="IY9" s="539" t="s">
        <v>163</v>
      </c>
      <c r="IZ9" s="540"/>
      <c r="JA9" s="539" t="s">
        <v>162</v>
      </c>
      <c r="JB9" s="540"/>
      <c r="JC9" s="539" t="s">
        <v>163</v>
      </c>
      <c r="JD9" s="540"/>
      <c r="JE9" s="539" t="s">
        <v>162</v>
      </c>
      <c r="JF9" s="540"/>
      <c r="JG9" s="539" t="s">
        <v>163</v>
      </c>
      <c r="JH9" s="540"/>
      <c r="JI9" s="539" t="s">
        <v>162</v>
      </c>
      <c r="JJ9" s="540"/>
      <c r="JK9" s="539" t="s">
        <v>163</v>
      </c>
      <c r="JL9" s="540"/>
      <c r="JM9" s="533" t="s">
        <v>162</v>
      </c>
      <c r="JN9" s="534"/>
      <c r="JO9" s="533" t="s">
        <v>163</v>
      </c>
      <c r="JP9" s="534"/>
      <c r="JQ9" s="533" t="s">
        <v>162</v>
      </c>
      <c r="JR9" s="534"/>
      <c r="JS9" s="533" t="s">
        <v>163</v>
      </c>
      <c r="JT9" s="534"/>
      <c r="JU9" s="533" t="s">
        <v>162</v>
      </c>
      <c r="JV9" s="534"/>
      <c r="JW9" s="533" t="s">
        <v>163</v>
      </c>
      <c r="JX9" s="534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6.19</v>
      </c>
      <c r="J11" s="67"/>
      <c r="K11" s="67"/>
      <c r="L11" s="67"/>
      <c r="M11" s="67">
        <f>I11+K11</f>
        <v>6.19</v>
      </c>
      <c r="N11" s="67">
        <f>J11+L11</f>
        <v>0</v>
      </c>
      <c r="O11" s="67">
        <v>1.86</v>
      </c>
      <c r="P11" s="67"/>
      <c r="Q11" s="70"/>
      <c r="R11" s="67"/>
      <c r="S11" s="67">
        <f>O11+Q11</f>
        <v>1.86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61.86</v>
      </c>
      <c r="BX11" s="70"/>
      <c r="BY11" s="75"/>
      <c r="BZ11" s="86"/>
      <c r="CA11" s="67">
        <f>BW11+BY11</f>
        <v>61.86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1.03</v>
      </c>
      <c r="EL11" s="67"/>
      <c r="EM11" s="67"/>
      <c r="EN11" s="67"/>
      <c r="EO11" s="67">
        <f>EK11+EM11</f>
        <v>1.03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>
        <v>5.76</v>
      </c>
      <c r="FJ11" s="172"/>
      <c r="FK11" s="172"/>
      <c r="FL11" s="172"/>
      <c r="FM11" s="70">
        <f>FI11+FK11</f>
        <v>5.76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/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1.34</v>
      </c>
      <c r="HJ11" s="172"/>
      <c r="HK11" s="70">
        <f>HI11</f>
        <v>1.34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25.26</v>
      </c>
      <c r="HV11" s="70"/>
      <c r="HW11" s="70">
        <f>HU11</f>
        <v>25.26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568">
        <v>0</v>
      </c>
      <c r="IH11" s="187"/>
      <c r="II11" s="187">
        <f>IG11</f>
        <v>0</v>
      </c>
      <c r="IJ11" s="187">
        <f>IH11</f>
        <v>0</v>
      </c>
      <c r="IK11" s="568">
        <v>5.54</v>
      </c>
      <c r="IL11" s="187"/>
      <c r="IM11" s="187">
        <f>IK11</f>
        <v>5.54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1.55</v>
      </c>
      <c r="JF11" s="187"/>
      <c r="JG11" s="187">
        <f>JE11</f>
        <v>1.55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6.19</v>
      </c>
      <c r="J12" s="67"/>
      <c r="K12" s="67"/>
      <c r="L12" s="67"/>
      <c r="M12" s="67">
        <f t="shared" ref="M12:N75" si="2">I12+K12</f>
        <v>6.19</v>
      </c>
      <c r="N12" s="67">
        <f t="shared" si="2"/>
        <v>0</v>
      </c>
      <c r="O12" s="67">
        <v>1.86</v>
      </c>
      <c r="P12" s="67"/>
      <c r="Q12" s="70"/>
      <c r="R12" s="67"/>
      <c r="S12" s="67">
        <f t="shared" ref="S12:T75" si="3">O12+Q12</f>
        <v>1.86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61.86</v>
      </c>
      <c r="BX12" s="70"/>
      <c r="BY12" s="75"/>
      <c r="BZ12" s="86"/>
      <c r="CA12" s="67">
        <f t="shared" ref="CA12:CB75" si="13">BW12+BY12</f>
        <v>61.86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1.03</v>
      </c>
      <c r="EL12" s="67"/>
      <c r="EM12" s="67"/>
      <c r="EN12" s="67"/>
      <c r="EO12" s="67">
        <f t="shared" ref="EO12:EP75" si="24">EK12+EM12</f>
        <v>1.03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>
        <v>5.76</v>
      </c>
      <c r="FJ12" s="172"/>
      <c r="FK12" s="172"/>
      <c r="FL12" s="172"/>
      <c r="FM12" s="70">
        <f t="shared" ref="FM12:FM75" si="29">FI12+FK12</f>
        <v>5.76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/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1.34</v>
      </c>
      <c r="HJ12" s="172"/>
      <c r="HK12" s="70">
        <f t="shared" ref="HK12:HL75" si="49">HI12</f>
        <v>1.34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25.26</v>
      </c>
      <c r="HV12" s="70"/>
      <c r="HW12" s="70">
        <f t="shared" ref="HW12:HX43" si="52">HU12</f>
        <v>25.26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568">
        <v>0</v>
      </c>
      <c r="IH12" s="187"/>
      <c r="II12" s="187">
        <f t="shared" ref="II12:IJ75" si="56">IG12</f>
        <v>0</v>
      </c>
      <c r="IJ12" s="187">
        <f t="shared" si="56"/>
        <v>0</v>
      </c>
      <c r="IK12" s="568">
        <v>5.54</v>
      </c>
      <c r="IL12" s="187"/>
      <c r="IM12" s="187">
        <f t="shared" ref="IM12:IN75" si="57">IK12</f>
        <v>5.54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1.55</v>
      </c>
      <c r="JF12" s="187"/>
      <c r="JG12" s="187">
        <f t="shared" ref="JG12:JH75" si="63">JE12</f>
        <v>1.55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12.37</v>
      </c>
      <c r="J13" s="67"/>
      <c r="K13" s="67"/>
      <c r="L13" s="67"/>
      <c r="M13" s="191">
        <f t="shared" si="2"/>
        <v>12.37</v>
      </c>
      <c r="N13" s="191">
        <f t="shared" si="2"/>
        <v>0</v>
      </c>
      <c r="O13" s="189">
        <v>1.86</v>
      </c>
      <c r="P13" s="192"/>
      <c r="Q13" s="190"/>
      <c r="R13" s="191"/>
      <c r="S13" s="191">
        <f t="shared" si="3"/>
        <v>1.86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61.86</v>
      </c>
      <c r="BX13" s="190"/>
      <c r="BY13" s="201"/>
      <c r="BZ13" s="202"/>
      <c r="CA13" s="191">
        <f t="shared" si="13"/>
        <v>61.86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1.03</v>
      </c>
      <c r="EL13" s="189"/>
      <c r="EM13" s="204"/>
      <c r="EN13" s="204"/>
      <c r="EO13" s="191">
        <f t="shared" si="24"/>
        <v>1.03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>
        <v>5.76</v>
      </c>
      <c r="FJ13" s="209"/>
      <c r="FK13" s="209"/>
      <c r="FL13" s="209"/>
      <c r="FM13" s="190">
        <f t="shared" si="29"/>
        <v>5.76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/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1.34</v>
      </c>
      <c r="HJ13" s="172"/>
      <c r="HK13" s="190">
        <f t="shared" si="49"/>
        <v>1.34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25.26</v>
      </c>
      <c r="HV13" s="190"/>
      <c r="HW13" s="190">
        <f t="shared" si="52"/>
        <v>25.26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129">
        <v>0</v>
      </c>
      <c r="IH13" s="211"/>
      <c r="II13" s="187">
        <f t="shared" si="56"/>
        <v>0</v>
      </c>
      <c r="IJ13" s="187">
        <f t="shared" si="56"/>
        <v>0</v>
      </c>
      <c r="IK13" s="129">
        <v>5.54</v>
      </c>
      <c r="IM13" s="187">
        <f t="shared" si="57"/>
        <v>5.54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12.37</v>
      </c>
      <c r="J14" s="67"/>
      <c r="K14" s="67"/>
      <c r="L14" s="67"/>
      <c r="M14" s="67">
        <f t="shared" si="2"/>
        <v>12.37</v>
      </c>
      <c r="N14" s="67">
        <f t="shared" si="2"/>
        <v>0</v>
      </c>
      <c r="O14" s="212">
        <v>1.86</v>
      </c>
      <c r="P14" s="213"/>
      <c r="Q14" s="70"/>
      <c r="R14" s="67"/>
      <c r="S14" s="67">
        <f t="shared" si="3"/>
        <v>1.86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61.86</v>
      </c>
      <c r="BX14" s="70"/>
      <c r="BY14" s="75"/>
      <c r="BZ14" s="218"/>
      <c r="CA14" s="67">
        <f t="shared" si="13"/>
        <v>61.86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1.03</v>
      </c>
      <c r="EL14" s="212"/>
      <c r="EM14" s="219"/>
      <c r="EN14" s="219"/>
      <c r="EO14" s="67">
        <f t="shared" si="24"/>
        <v>1.03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>
        <v>5.76</v>
      </c>
      <c r="FJ14" s="172"/>
      <c r="FK14" s="172"/>
      <c r="FL14" s="172"/>
      <c r="FM14" s="70">
        <f t="shared" si="29"/>
        <v>5.76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/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1.34</v>
      </c>
      <c r="HJ14" s="172"/>
      <c r="HK14" s="70">
        <f t="shared" si="49"/>
        <v>1.34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25.26</v>
      </c>
      <c r="HV14" s="70"/>
      <c r="HW14" s="70">
        <f t="shared" si="52"/>
        <v>25.26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129">
        <v>0</v>
      </c>
      <c r="IH14" s="211"/>
      <c r="II14" s="187">
        <f t="shared" si="56"/>
        <v>0</v>
      </c>
      <c r="IJ14" s="187">
        <f t="shared" si="56"/>
        <v>0</v>
      </c>
      <c r="IK14" s="129">
        <v>5.54</v>
      </c>
      <c r="IM14" s="187">
        <f t="shared" si="57"/>
        <v>5.54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6.19</v>
      </c>
      <c r="J15" s="67"/>
      <c r="K15" s="67"/>
      <c r="L15" s="67"/>
      <c r="M15" s="67">
        <f t="shared" si="2"/>
        <v>6.19</v>
      </c>
      <c r="N15" s="67">
        <f t="shared" si="2"/>
        <v>0</v>
      </c>
      <c r="O15" s="212">
        <v>1.86</v>
      </c>
      <c r="P15" s="213"/>
      <c r="Q15" s="70"/>
      <c r="R15" s="67"/>
      <c r="S15" s="67">
        <f t="shared" si="3"/>
        <v>1.86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20.62</v>
      </c>
      <c r="AH15" s="67"/>
      <c r="AI15" s="67"/>
      <c r="AJ15" s="67"/>
      <c r="AK15" s="67">
        <f t="shared" si="6"/>
        <v>20.62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61.86</v>
      </c>
      <c r="BX15" s="70"/>
      <c r="BY15" s="75"/>
      <c r="BZ15" s="218"/>
      <c r="CA15" s="67">
        <f t="shared" si="13"/>
        <v>61.86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>
        <v>5.54</v>
      </c>
      <c r="FJ15" s="172"/>
      <c r="FK15" s="172"/>
      <c r="FL15" s="172"/>
      <c r="FM15" s="70">
        <f t="shared" si="29"/>
        <v>5.54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0</v>
      </c>
      <c r="GX15" s="172"/>
      <c r="GY15" s="70">
        <f t="shared" si="44"/>
        <v>0</v>
      </c>
      <c r="GZ15" s="70">
        <f t="shared" si="45"/>
        <v>0</v>
      </c>
      <c r="HA15" s="172"/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1.34</v>
      </c>
      <c r="HJ15" s="172"/>
      <c r="HK15" s="70">
        <f t="shared" si="49"/>
        <v>1.34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25.26</v>
      </c>
      <c r="HV15" s="70"/>
      <c r="HW15" s="70">
        <f t="shared" si="52"/>
        <v>25.26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129">
        <v>0</v>
      </c>
      <c r="IH15" s="211"/>
      <c r="II15" s="187">
        <f t="shared" si="56"/>
        <v>0</v>
      </c>
      <c r="IJ15" s="187">
        <f t="shared" si="56"/>
        <v>0</v>
      </c>
      <c r="IK15" s="129">
        <v>5.54</v>
      </c>
      <c r="IM15" s="187">
        <f t="shared" si="57"/>
        <v>5.54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6.19</v>
      </c>
      <c r="J16" s="67"/>
      <c r="K16" s="67"/>
      <c r="L16" s="67"/>
      <c r="M16" s="67">
        <f t="shared" si="2"/>
        <v>6.19</v>
      </c>
      <c r="N16" s="67">
        <f t="shared" si="2"/>
        <v>0</v>
      </c>
      <c r="O16" s="212">
        <v>1.86</v>
      </c>
      <c r="P16" s="213"/>
      <c r="Q16" s="70"/>
      <c r="R16" s="67"/>
      <c r="S16" s="67">
        <f t="shared" si="3"/>
        <v>1.86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20.62</v>
      </c>
      <c r="AH16" s="67"/>
      <c r="AI16" s="67"/>
      <c r="AJ16" s="67"/>
      <c r="AK16" s="67">
        <f t="shared" si="6"/>
        <v>20.62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61.86</v>
      </c>
      <c r="BX16" s="70"/>
      <c r="BY16" s="75"/>
      <c r="BZ16" s="218"/>
      <c r="CA16" s="67">
        <f t="shared" si="13"/>
        <v>61.86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>
        <v>5.54</v>
      </c>
      <c r="FJ16" s="172"/>
      <c r="FK16" s="172"/>
      <c r="FL16" s="172"/>
      <c r="FM16" s="70">
        <f t="shared" si="29"/>
        <v>5.54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0</v>
      </c>
      <c r="GX16" s="172"/>
      <c r="GY16" s="70">
        <f t="shared" si="44"/>
        <v>0</v>
      </c>
      <c r="GZ16" s="70">
        <f t="shared" si="45"/>
        <v>0</v>
      </c>
      <c r="HA16" s="172"/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1.34</v>
      </c>
      <c r="HJ16" s="172"/>
      <c r="HK16" s="70">
        <f t="shared" si="49"/>
        <v>1.34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25.26</v>
      </c>
      <c r="HV16" s="70"/>
      <c r="HW16" s="70">
        <f t="shared" si="52"/>
        <v>25.26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129">
        <v>0</v>
      </c>
      <c r="IH16" s="211"/>
      <c r="II16" s="187">
        <f t="shared" si="56"/>
        <v>0</v>
      </c>
      <c r="IJ16" s="187">
        <f t="shared" si="56"/>
        <v>0</v>
      </c>
      <c r="IK16" s="129">
        <v>5.54</v>
      </c>
      <c r="IM16" s="187">
        <f t="shared" si="57"/>
        <v>5.54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6.19</v>
      </c>
      <c r="J17" s="67"/>
      <c r="K17" s="67"/>
      <c r="L17" s="67"/>
      <c r="M17" s="67">
        <f t="shared" si="2"/>
        <v>6.19</v>
      </c>
      <c r="N17" s="67">
        <f t="shared" si="2"/>
        <v>0</v>
      </c>
      <c r="O17" s="212">
        <v>1.86</v>
      </c>
      <c r="P17" s="213"/>
      <c r="Q17" s="70"/>
      <c r="R17" s="67"/>
      <c r="S17" s="67">
        <f t="shared" si="3"/>
        <v>1.86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20.62</v>
      </c>
      <c r="AH17" s="67"/>
      <c r="AI17" s="67"/>
      <c r="AJ17" s="67"/>
      <c r="AK17" s="67">
        <f t="shared" si="6"/>
        <v>20.62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61.86</v>
      </c>
      <c r="BX17" s="70"/>
      <c r="BY17" s="75"/>
      <c r="BZ17" s="218"/>
      <c r="CA17" s="67">
        <f t="shared" si="13"/>
        <v>61.86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>
        <v>5.54</v>
      </c>
      <c r="FJ17" s="172"/>
      <c r="FK17" s="172"/>
      <c r="FL17" s="172"/>
      <c r="FM17" s="70">
        <f t="shared" si="29"/>
        <v>5.54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0</v>
      </c>
      <c r="GX17" s="172"/>
      <c r="GY17" s="70">
        <f t="shared" si="44"/>
        <v>0</v>
      </c>
      <c r="GZ17" s="70">
        <f t="shared" si="45"/>
        <v>0</v>
      </c>
      <c r="HA17" s="172"/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1.34</v>
      </c>
      <c r="HJ17" s="172"/>
      <c r="HK17" s="70">
        <f t="shared" si="49"/>
        <v>1.34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25.26</v>
      </c>
      <c r="HV17" s="70"/>
      <c r="HW17" s="70">
        <f t="shared" si="52"/>
        <v>25.26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129">
        <v>0</v>
      </c>
      <c r="IH17" s="211"/>
      <c r="II17" s="187">
        <f t="shared" si="56"/>
        <v>0</v>
      </c>
      <c r="IJ17" s="187">
        <f t="shared" si="56"/>
        <v>0</v>
      </c>
      <c r="IK17" s="129">
        <v>5.54</v>
      </c>
      <c r="IM17" s="187">
        <f t="shared" si="57"/>
        <v>5.54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12.37</v>
      </c>
      <c r="J18" s="67"/>
      <c r="K18" s="67"/>
      <c r="L18" s="67"/>
      <c r="M18" s="67">
        <f t="shared" si="2"/>
        <v>12.37</v>
      </c>
      <c r="N18" s="67">
        <f t="shared" si="2"/>
        <v>0</v>
      </c>
      <c r="O18" s="212">
        <v>1.86</v>
      </c>
      <c r="P18" s="213"/>
      <c r="Q18" s="70"/>
      <c r="R18" s="67"/>
      <c r="S18" s="67">
        <f t="shared" si="3"/>
        <v>1.86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61.86</v>
      </c>
      <c r="BX18" s="70"/>
      <c r="BY18" s="75"/>
      <c r="BZ18" s="218"/>
      <c r="CA18" s="67">
        <f t="shared" si="13"/>
        <v>61.86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>
        <v>5.54</v>
      </c>
      <c r="FJ18" s="172"/>
      <c r="FK18" s="172"/>
      <c r="FL18" s="172"/>
      <c r="FM18" s="70">
        <f t="shared" si="29"/>
        <v>5.54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0</v>
      </c>
      <c r="GX18" s="172"/>
      <c r="GY18" s="70">
        <f t="shared" si="44"/>
        <v>0</v>
      </c>
      <c r="GZ18" s="70">
        <f t="shared" si="45"/>
        <v>0</v>
      </c>
      <c r="HA18" s="172"/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1.34</v>
      </c>
      <c r="HJ18" s="172"/>
      <c r="HK18" s="70">
        <f t="shared" si="49"/>
        <v>1.34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25.26</v>
      </c>
      <c r="HV18" s="70"/>
      <c r="HW18" s="70">
        <f t="shared" si="52"/>
        <v>25.26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129">
        <v>0</v>
      </c>
      <c r="IH18" s="211"/>
      <c r="II18" s="187">
        <f t="shared" si="56"/>
        <v>0</v>
      </c>
      <c r="IJ18" s="187">
        <f t="shared" si="56"/>
        <v>0</v>
      </c>
      <c r="IK18" s="129">
        <v>5.54</v>
      </c>
      <c r="IM18" s="187">
        <f t="shared" si="57"/>
        <v>5.54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12.37</v>
      </c>
      <c r="J19" s="67"/>
      <c r="K19" s="67"/>
      <c r="L19" s="67"/>
      <c r="M19" s="67">
        <f t="shared" si="2"/>
        <v>12.37</v>
      </c>
      <c r="N19" s="67">
        <f t="shared" si="2"/>
        <v>0</v>
      </c>
      <c r="O19" s="212">
        <v>1.86</v>
      </c>
      <c r="P19" s="213"/>
      <c r="Q19" s="70"/>
      <c r="R19" s="67"/>
      <c r="S19" s="67">
        <f t="shared" si="3"/>
        <v>1.86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61.86</v>
      </c>
      <c r="BX19" s="70"/>
      <c r="BY19" s="75"/>
      <c r="BZ19" s="218"/>
      <c r="CA19" s="67">
        <f t="shared" si="13"/>
        <v>61.86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1.03</v>
      </c>
      <c r="EL19" s="212"/>
      <c r="EM19" s="219"/>
      <c r="EN19" s="219"/>
      <c r="EO19" s="67">
        <f t="shared" si="24"/>
        <v>1.03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>
        <v>5.54</v>
      </c>
      <c r="FJ19" s="172"/>
      <c r="FK19" s="172"/>
      <c r="FL19" s="172"/>
      <c r="FM19" s="70">
        <f t="shared" si="29"/>
        <v>5.54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0</v>
      </c>
      <c r="GX19" s="172"/>
      <c r="GY19" s="70">
        <f t="shared" si="44"/>
        <v>0</v>
      </c>
      <c r="GZ19" s="70">
        <f t="shared" si="45"/>
        <v>0</v>
      </c>
      <c r="HA19" s="172"/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1.34</v>
      </c>
      <c r="HJ19" s="172"/>
      <c r="HK19" s="70">
        <f t="shared" si="49"/>
        <v>1.34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25.26</v>
      </c>
      <c r="HV19" s="70"/>
      <c r="HW19" s="70">
        <f t="shared" si="52"/>
        <v>25.26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129">
        <v>0</v>
      </c>
      <c r="IH19" s="211"/>
      <c r="II19" s="187">
        <f t="shared" si="56"/>
        <v>0</v>
      </c>
      <c r="IJ19" s="187">
        <f t="shared" si="56"/>
        <v>0</v>
      </c>
      <c r="IK19" s="129">
        <v>5.54</v>
      </c>
      <c r="IM19" s="187">
        <f t="shared" si="57"/>
        <v>5.54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1.67</v>
      </c>
      <c r="JF19" s="187"/>
      <c r="JG19" s="187">
        <f t="shared" si="63"/>
        <v>1.67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6.19</v>
      </c>
      <c r="J20" s="67"/>
      <c r="K20" s="67"/>
      <c r="L20" s="67"/>
      <c r="M20" s="67">
        <f t="shared" si="2"/>
        <v>6.19</v>
      </c>
      <c r="N20" s="67">
        <f t="shared" si="2"/>
        <v>0</v>
      </c>
      <c r="O20" s="212">
        <v>1.86</v>
      </c>
      <c r="P20" s="213"/>
      <c r="Q20" s="70"/>
      <c r="R20" s="67"/>
      <c r="S20" s="67">
        <f t="shared" si="3"/>
        <v>1.86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61.86</v>
      </c>
      <c r="BX20" s="70"/>
      <c r="BY20" s="75"/>
      <c r="BZ20" s="218"/>
      <c r="CA20" s="67">
        <f t="shared" si="13"/>
        <v>61.86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1.03</v>
      </c>
      <c r="EL20" s="212"/>
      <c r="EM20" s="219"/>
      <c r="EN20" s="219"/>
      <c r="EO20" s="67">
        <f t="shared" si="24"/>
        <v>1.03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>
        <v>5.54</v>
      </c>
      <c r="FJ20" s="172"/>
      <c r="FK20" s="172"/>
      <c r="FL20" s="172"/>
      <c r="FM20" s="70">
        <f t="shared" si="29"/>
        <v>5.54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0</v>
      </c>
      <c r="GX20" s="172"/>
      <c r="GY20" s="70">
        <f t="shared" si="44"/>
        <v>0</v>
      </c>
      <c r="GZ20" s="70">
        <f t="shared" si="45"/>
        <v>0</v>
      </c>
      <c r="HA20" s="172"/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1.34</v>
      </c>
      <c r="HJ20" s="172"/>
      <c r="HK20" s="70">
        <f t="shared" si="49"/>
        <v>1.34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25.26</v>
      </c>
      <c r="HV20" s="70"/>
      <c r="HW20" s="70">
        <f t="shared" si="52"/>
        <v>25.26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129">
        <v>0</v>
      </c>
      <c r="IH20" s="211"/>
      <c r="II20" s="187">
        <f t="shared" si="56"/>
        <v>0</v>
      </c>
      <c r="IJ20" s="187">
        <f t="shared" si="56"/>
        <v>0</v>
      </c>
      <c r="IK20" s="129">
        <v>5.54</v>
      </c>
      <c r="IM20" s="187">
        <f t="shared" si="57"/>
        <v>5.54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1.67</v>
      </c>
      <c r="JF20" s="187"/>
      <c r="JG20" s="187">
        <f t="shared" si="63"/>
        <v>1.67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6.19</v>
      </c>
      <c r="J21" s="67"/>
      <c r="K21" s="67"/>
      <c r="L21" s="67"/>
      <c r="M21" s="67">
        <f t="shared" si="2"/>
        <v>6.19</v>
      </c>
      <c r="N21" s="67">
        <f t="shared" si="2"/>
        <v>0</v>
      </c>
      <c r="O21" s="212">
        <v>1.86</v>
      </c>
      <c r="P21" s="213"/>
      <c r="Q21" s="70"/>
      <c r="R21" s="67"/>
      <c r="S21" s="67">
        <f t="shared" si="3"/>
        <v>1.86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51.55</v>
      </c>
      <c r="AH21" s="67"/>
      <c r="AI21" s="67"/>
      <c r="AJ21" s="67"/>
      <c r="AK21" s="67">
        <f t="shared" si="6"/>
        <v>51.55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61.86</v>
      </c>
      <c r="BX21" s="70"/>
      <c r="BY21" s="75"/>
      <c r="BZ21" s="218"/>
      <c r="CA21" s="67">
        <f t="shared" si="13"/>
        <v>61.86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1.03</v>
      </c>
      <c r="EL21" s="212"/>
      <c r="EM21" s="219"/>
      <c r="EN21" s="219"/>
      <c r="EO21" s="67">
        <f t="shared" si="24"/>
        <v>1.03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>
        <v>5.54</v>
      </c>
      <c r="FJ21" s="172"/>
      <c r="FK21" s="172"/>
      <c r="FL21" s="172"/>
      <c r="FM21" s="70">
        <f t="shared" si="29"/>
        <v>5.54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0</v>
      </c>
      <c r="GX21" s="172"/>
      <c r="GY21" s="70">
        <f t="shared" si="44"/>
        <v>0</v>
      </c>
      <c r="GZ21" s="70">
        <f t="shared" si="45"/>
        <v>0</v>
      </c>
      <c r="HA21" s="172"/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1.34</v>
      </c>
      <c r="HJ21" s="172"/>
      <c r="HK21" s="70">
        <f t="shared" si="49"/>
        <v>1.34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25.26</v>
      </c>
      <c r="HV21" s="70"/>
      <c r="HW21" s="70">
        <f t="shared" si="52"/>
        <v>25.26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129">
        <v>0</v>
      </c>
      <c r="IH21" s="211"/>
      <c r="II21" s="187">
        <f t="shared" si="56"/>
        <v>0</v>
      </c>
      <c r="IJ21" s="187">
        <f t="shared" si="56"/>
        <v>0</v>
      </c>
      <c r="IK21" s="129">
        <v>5.54</v>
      </c>
      <c r="IM21" s="187">
        <f t="shared" si="57"/>
        <v>5.54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1.67</v>
      </c>
      <c r="JF21" s="187"/>
      <c r="JG21" s="187">
        <f t="shared" si="63"/>
        <v>1.67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6.19</v>
      </c>
      <c r="J22" s="67"/>
      <c r="K22" s="67"/>
      <c r="L22" s="67"/>
      <c r="M22" s="67">
        <f t="shared" si="2"/>
        <v>6.19</v>
      </c>
      <c r="N22" s="67">
        <f t="shared" si="2"/>
        <v>0</v>
      </c>
      <c r="O22" s="212">
        <v>1.86</v>
      </c>
      <c r="P22" s="213"/>
      <c r="Q22" s="70"/>
      <c r="R22" s="67"/>
      <c r="S22" s="67">
        <f t="shared" si="3"/>
        <v>1.86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51.55</v>
      </c>
      <c r="AH22" s="67"/>
      <c r="AI22" s="67"/>
      <c r="AJ22" s="67"/>
      <c r="AK22" s="67">
        <f t="shared" si="6"/>
        <v>51.55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61.86</v>
      </c>
      <c r="BX22" s="70"/>
      <c r="BY22" s="75"/>
      <c r="BZ22" s="218"/>
      <c r="CA22" s="67">
        <f t="shared" si="13"/>
        <v>61.86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1.03</v>
      </c>
      <c r="EL22" s="212"/>
      <c r="EM22" s="219"/>
      <c r="EN22" s="219"/>
      <c r="EO22" s="67">
        <f t="shared" si="24"/>
        <v>1.03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>
        <v>5.54</v>
      </c>
      <c r="FJ22" s="172"/>
      <c r="FK22" s="172"/>
      <c r="FL22" s="172"/>
      <c r="FM22" s="70">
        <f t="shared" si="29"/>
        <v>5.54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0</v>
      </c>
      <c r="GX22" s="172"/>
      <c r="GY22" s="70">
        <f t="shared" si="44"/>
        <v>0</v>
      </c>
      <c r="GZ22" s="70">
        <f t="shared" si="45"/>
        <v>0</v>
      </c>
      <c r="HA22" s="172"/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1.34</v>
      </c>
      <c r="HJ22" s="172"/>
      <c r="HK22" s="70">
        <f t="shared" si="49"/>
        <v>1.34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25.26</v>
      </c>
      <c r="HV22" s="70"/>
      <c r="HW22" s="70">
        <f t="shared" si="52"/>
        <v>25.26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129">
        <v>0</v>
      </c>
      <c r="IH22" s="211"/>
      <c r="II22" s="187">
        <f t="shared" si="56"/>
        <v>0</v>
      </c>
      <c r="IJ22" s="187">
        <f t="shared" si="56"/>
        <v>0</v>
      </c>
      <c r="IK22" s="129">
        <v>5.54</v>
      </c>
      <c r="IM22" s="187">
        <f t="shared" si="57"/>
        <v>5.54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1.67</v>
      </c>
      <c r="JF22" s="187"/>
      <c r="JG22" s="187">
        <f t="shared" si="63"/>
        <v>1.67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12.37</v>
      </c>
      <c r="J23" s="67"/>
      <c r="K23" s="67"/>
      <c r="L23" s="67"/>
      <c r="M23" s="67">
        <f t="shared" si="2"/>
        <v>12.37</v>
      </c>
      <c r="N23" s="67">
        <f t="shared" si="2"/>
        <v>0</v>
      </c>
      <c r="O23" s="212">
        <v>1.86</v>
      </c>
      <c r="P23" s="213"/>
      <c r="Q23" s="70"/>
      <c r="R23" s="67"/>
      <c r="S23" s="67">
        <f t="shared" si="3"/>
        <v>1.86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61.86</v>
      </c>
      <c r="BX23" s="70"/>
      <c r="BY23" s="75"/>
      <c r="BZ23" s="218"/>
      <c r="CA23" s="67">
        <f t="shared" si="13"/>
        <v>61.86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1.03</v>
      </c>
      <c r="EL23" s="212"/>
      <c r="EM23" s="219"/>
      <c r="EN23" s="219"/>
      <c r="EO23" s="67">
        <f t="shared" si="24"/>
        <v>1.03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>
        <v>5.54</v>
      </c>
      <c r="FJ23" s="172"/>
      <c r="FK23" s="172"/>
      <c r="FL23" s="172"/>
      <c r="FM23" s="70">
        <f t="shared" si="29"/>
        <v>5.54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0</v>
      </c>
      <c r="GX23" s="172"/>
      <c r="GY23" s="70">
        <f t="shared" si="44"/>
        <v>0</v>
      </c>
      <c r="GZ23" s="70">
        <f t="shared" si="45"/>
        <v>0</v>
      </c>
      <c r="HA23" s="172"/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1.34</v>
      </c>
      <c r="HJ23" s="172"/>
      <c r="HK23" s="70">
        <f t="shared" si="49"/>
        <v>1.34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25.26</v>
      </c>
      <c r="HV23" s="70"/>
      <c r="HW23" s="70">
        <f t="shared" si="52"/>
        <v>25.26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129">
        <v>0</v>
      </c>
      <c r="IH23" s="211"/>
      <c r="II23" s="187">
        <f t="shared" si="56"/>
        <v>0</v>
      </c>
      <c r="IJ23" s="187">
        <f t="shared" si="56"/>
        <v>0</v>
      </c>
      <c r="IK23" s="129">
        <v>5.54</v>
      </c>
      <c r="IM23" s="187">
        <f t="shared" si="57"/>
        <v>5.54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1.55</v>
      </c>
      <c r="JF23" s="187"/>
      <c r="JG23" s="187">
        <f t="shared" si="63"/>
        <v>1.55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12.37</v>
      </c>
      <c r="J24" s="67"/>
      <c r="K24" s="67"/>
      <c r="L24" s="67"/>
      <c r="M24" s="67">
        <f t="shared" si="2"/>
        <v>12.37</v>
      </c>
      <c r="N24" s="67">
        <f t="shared" si="2"/>
        <v>0</v>
      </c>
      <c r="O24" s="212">
        <v>1.86</v>
      </c>
      <c r="P24" s="213"/>
      <c r="Q24" s="70"/>
      <c r="R24" s="67"/>
      <c r="S24" s="67">
        <f t="shared" si="3"/>
        <v>1.86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10.31</v>
      </c>
      <c r="AH24" s="67"/>
      <c r="AI24" s="67"/>
      <c r="AJ24" s="67"/>
      <c r="AK24" s="67">
        <f t="shared" si="6"/>
        <v>10.31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61.86</v>
      </c>
      <c r="BX24" s="70"/>
      <c r="BY24" s="75"/>
      <c r="BZ24" s="218"/>
      <c r="CA24" s="67">
        <f t="shared" si="13"/>
        <v>61.86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1.03</v>
      </c>
      <c r="EL24" s="212"/>
      <c r="EM24" s="219"/>
      <c r="EN24" s="219"/>
      <c r="EO24" s="67">
        <f t="shared" si="24"/>
        <v>1.03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>
        <v>5.54</v>
      </c>
      <c r="FJ24" s="172"/>
      <c r="FK24" s="172"/>
      <c r="FL24" s="172"/>
      <c r="FM24" s="70">
        <f t="shared" si="29"/>
        <v>5.54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0</v>
      </c>
      <c r="GX24" s="172"/>
      <c r="GY24" s="70">
        <f t="shared" si="44"/>
        <v>0</v>
      </c>
      <c r="GZ24" s="70">
        <f t="shared" si="45"/>
        <v>0</v>
      </c>
      <c r="HA24" s="172"/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1.34</v>
      </c>
      <c r="HJ24" s="172"/>
      <c r="HK24" s="70">
        <f t="shared" si="49"/>
        <v>1.34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25.26</v>
      </c>
      <c r="HV24" s="70"/>
      <c r="HW24" s="70">
        <f t="shared" si="52"/>
        <v>25.26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129">
        <v>0</v>
      </c>
      <c r="IH24" s="211"/>
      <c r="II24" s="187">
        <f t="shared" si="56"/>
        <v>0</v>
      </c>
      <c r="IJ24" s="187">
        <f t="shared" si="56"/>
        <v>0</v>
      </c>
      <c r="IK24" s="129">
        <v>5.54</v>
      </c>
      <c r="IM24" s="187">
        <f t="shared" si="57"/>
        <v>5.54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1.55</v>
      </c>
      <c r="JF24" s="187"/>
      <c r="JG24" s="187">
        <f t="shared" si="63"/>
        <v>1.55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6.19</v>
      </c>
      <c r="J25" s="67"/>
      <c r="K25" s="67"/>
      <c r="L25" s="67"/>
      <c r="M25" s="67">
        <f t="shared" si="2"/>
        <v>6.19</v>
      </c>
      <c r="N25" s="67">
        <f t="shared" si="2"/>
        <v>0</v>
      </c>
      <c r="O25" s="212">
        <v>2.37</v>
      </c>
      <c r="P25" s="213"/>
      <c r="Q25" s="70"/>
      <c r="R25" s="67"/>
      <c r="S25" s="67">
        <f t="shared" si="3"/>
        <v>2.37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61.86</v>
      </c>
      <c r="BX25" s="70"/>
      <c r="BY25" s="75"/>
      <c r="BZ25" s="218"/>
      <c r="CA25" s="67">
        <f t="shared" si="13"/>
        <v>61.86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1.03</v>
      </c>
      <c r="EL25" s="212"/>
      <c r="EM25" s="219"/>
      <c r="EN25" s="219"/>
      <c r="EO25" s="67">
        <f t="shared" si="24"/>
        <v>1.03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>
        <v>5.54</v>
      </c>
      <c r="FJ25" s="172"/>
      <c r="FK25" s="172"/>
      <c r="FL25" s="172"/>
      <c r="FM25" s="70">
        <f t="shared" si="29"/>
        <v>5.54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0</v>
      </c>
      <c r="GX25" s="172"/>
      <c r="GY25" s="70">
        <f t="shared" si="44"/>
        <v>0</v>
      </c>
      <c r="GZ25" s="70">
        <f t="shared" si="45"/>
        <v>0</v>
      </c>
      <c r="HA25" s="172"/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1.34</v>
      </c>
      <c r="HJ25" s="172"/>
      <c r="HK25" s="70">
        <f t="shared" si="49"/>
        <v>1.34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25.26</v>
      </c>
      <c r="HV25" s="70"/>
      <c r="HW25" s="70">
        <f t="shared" si="52"/>
        <v>25.26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129">
        <v>0</v>
      </c>
      <c r="IH25" s="211"/>
      <c r="II25" s="187">
        <f t="shared" si="56"/>
        <v>0</v>
      </c>
      <c r="IJ25" s="187">
        <f t="shared" si="56"/>
        <v>0</v>
      </c>
      <c r="IK25" s="129">
        <v>5.54</v>
      </c>
      <c r="IM25" s="187">
        <f t="shared" si="57"/>
        <v>5.54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1.55</v>
      </c>
      <c r="JF25" s="187"/>
      <c r="JG25" s="187">
        <f t="shared" si="63"/>
        <v>1.55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6.19</v>
      </c>
      <c r="J26" s="67"/>
      <c r="K26" s="67"/>
      <c r="L26" s="67"/>
      <c r="M26" s="67">
        <f t="shared" si="2"/>
        <v>6.19</v>
      </c>
      <c r="N26" s="67">
        <f t="shared" si="2"/>
        <v>0</v>
      </c>
      <c r="O26" s="212">
        <v>2.37</v>
      </c>
      <c r="P26" s="213"/>
      <c r="Q26" s="70"/>
      <c r="R26" s="67"/>
      <c r="S26" s="67">
        <f t="shared" si="3"/>
        <v>2.37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61.86</v>
      </c>
      <c r="BX26" s="70"/>
      <c r="BY26" s="75"/>
      <c r="BZ26" s="218"/>
      <c r="CA26" s="67">
        <f t="shared" si="13"/>
        <v>61.86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1.03</v>
      </c>
      <c r="EL26" s="212"/>
      <c r="EM26" s="219"/>
      <c r="EN26" s="219"/>
      <c r="EO26" s="67">
        <f t="shared" si="24"/>
        <v>1.03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>
        <v>5.54</v>
      </c>
      <c r="FJ26" s="172"/>
      <c r="FK26" s="172"/>
      <c r="FL26" s="172"/>
      <c r="FM26" s="70">
        <f t="shared" si="29"/>
        <v>5.54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0</v>
      </c>
      <c r="GX26" s="172"/>
      <c r="GY26" s="70">
        <f t="shared" si="44"/>
        <v>0</v>
      </c>
      <c r="GZ26" s="70">
        <f t="shared" si="45"/>
        <v>0</v>
      </c>
      <c r="HA26" s="172"/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1.34</v>
      </c>
      <c r="HJ26" s="172"/>
      <c r="HK26" s="70">
        <f t="shared" si="49"/>
        <v>1.34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25.26</v>
      </c>
      <c r="HV26" s="70"/>
      <c r="HW26" s="70">
        <f t="shared" si="52"/>
        <v>25.26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129">
        <v>0</v>
      </c>
      <c r="IH26" s="211"/>
      <c r="II26" s="187">
        <f t="shared" si="56"/>
        <v>0</v>
      </c>
      <c r="IJ26" s="187">
        <f t="shared" si="56"/>
        <v>0</v>
      </c>
      <c r="IK26" s="129">
        <v>5.54</v>
      </c>
      <c r="IM26" s="187">
        <f t="shared" si="57"/>
        <v>5.54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1.55</v>
      </c>
      <c r="JF26" s="187"/>
      <c r="JG26" s="187">
        <f t="shared" si="63"/>
        <v>1.55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6.19</v>
      </c>
      <c r="J27" s="67"/>
      <c r="K27" s="67"/>
      <c r="L27" s="67"/>
      <c r="M27" s="67">
        <f t="shared" si="2"/>
        <v>6.19</v>
      </c>
      <c r="N27" s="67">
        <f t="shared" si="2"/>
        <v>0</v>
      </c>
      <c r="O27" s="212">
        <v>2.37</v>
      </c>
      <c r="P27" s="213"/>
      <c r="Q27" s="70"/>
      <c r="R27" s="67"/>
      <c r="S27" s="67">
        <f t="shared" si="3"/>
        <v>2.37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61.86</v>
      </c>
      <c r="AH27" s="67"/>
      <c r="AI27" s="67"/>
      <c r="AJ27" s="67"/>
      <c r="AK27" s="67">
        <f t="shared" si="6"/>
        <v>61.86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61.86</v>
      </c>
      <c r="BX27" s="70"/>
      <c r="BY27" s="75"/>
      <c r="BZ27" s="218"/>
      <c r="CA27" s="67">
        <f t="shared" si="13"/>
        <v>61.86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0</v>
      </c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>
        <v>5.54</v>
      </c>
      <c r="FJ27" s="172"/>
      <c r="FK27" s="172"/>
      <c r="FL27" s="172"/>
      <c r="FM27" s="70">
        <f t="shared" si="29"/>
        <v>5.54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0</v>
      </c>
      <c r="GX27" s="172"/>
      <c r="GY27" s="70">
        <f t="shared" si="44"/>
        <v>0</v>
      </c>
      <c r="GZ27" s="70">
        <f t="shared" si="45"/>
        <v>0</v>
      </c>
      <c r="HA27" s="172"/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1.34</v>
      </c>
      <c r="HJ27" s="172"/>
      <c r="HK27" s="70">
        <f t="shared" si="49"/>
        <v>1.34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25.26</v>
      </c>
      <c r="HV27" s="70"/>
      <c r="HW27" s="70">
        <f t="shared" si="52"/>
        <v>25.26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129">
        <v>0</v>
      </c>
      <c r="IH27" s="211"/>
      <c r="II27" s="187">
        <f t="shared" si="56"/>
        <v>0</v>
      </c>
      <c r="IJ27" s="187">
        <f t="shared" si="56"/>
        <v>0</v>
      </c>
      <c r="IK27" s="129">
        <v>5.54</v>
      </c>
      <c r="IM27" s="187">
        <f t="shared" si="57"/>
        <v>5.54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1.55</v>
      </c>
      <c r="JF27" s="187"/>
      <c r="JG27" s="187">
        <f t="shared" si="63"/>
        <v>1.55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6.19</v>
      </c>
      <c r="J28" s="67"/>
      <c r="K28" s="67"/>
      <c r="L28" s="67"/>
      <c r="M28" s="67">
        <f t="shared" si="2"/>
        <v>6.19</v>
      </c>
      <c r="N28" s="67">
        <f t="shared" si="2"/>
        <v>0</v>
      </c>
      <c r="O28" s="212">
        <v>2.37</v>
      </c>
      <c r="P28" s="213"/>
      <c r="Q28" s="70"/>
      <c r="R28" s="67"/>
      <c r="S28" s="67">
        <f t="shared" si="3"/>
        <v>2.37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20.62</v>
      </c>
      <c r="AH28" s="67"/>
      <c r="AI28" s="67"/>
      <c r="AJ28" s="67"/>
      <c r="AK28" s="67">
        <f t="shared" si="6"/>
        <v>20.62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61.86</v>
      </c>
      <c r="BX28" s="70"/>
      <c r="BY28" s="75"/>
      <c r="BZ28" s="218"/>
      <c r="CA28" s="67">
        <f t="shared" si="13"/>
        <v>61.86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0</v>
      </c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>
        <v>5.54</v>
      </c>
      <c r="FJ28" s="172"/>
      <c r="FK28" s="172"/>
      <c r="FL28" s="172"/>
      <c r="FM28" s="70">
        <f t="shared" si="29"/>
        <v>5.54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0</v>
      </c>
      <c r="GX28" s="172"/>
      <c r="GY28" s="70">
        <f t="shared" si="44"/>
        <v>0</v>
      </c>
      <c r="GZ28" s="70">
        <f t="shared" si="45"/>
        <v>0</v>
      </c>
      <c r="HA28" s="172"/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1.34</v>
      </c>
      <c r="HJ28" s="172"/>
      <c r="HK28" s="70">
        <f t="shared" si="49"/>
        <v>1.34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25.26</v>
      </c>
      <c r="HV28" s="70"/>
      <c r="HW28" s="70">
        <f t="shared" si="52"/>
        <v>25.26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129">
        <v>0</v>
      </c>
      <c r="IH28" s="211"/>
      <c r="II28" s="187">
        <f t="shared" si="56"/>
        <v>0</v>
      </c>
      <c r="IJ28" s="187">
        <f t="shared" si="56"/>
        <v>0</v>
      </c>
      <c r="IK28" s="129">
        <v>5.54</v>
      </c>
      <c r="IM28" s="187">
        <f t="shared" si="57"/>
        <v>5.54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1.55</v>
      </c>
      <c r="JF28" s="187"/>
      <c r="JG28" s="187">
        <f t="shared" si="63"/>
        <v>1.55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22.68</v>
      </c>
      <c r="J29" s="67"/>
      <c r="K29" s="67"/>
      <c r="L29" s="67"/>
      <c r="M29" s="67">
        <f t="shared" si="2"/>
        <v>22.68</v>
      </c>
      <c r="N29" s="67">
        <f t="shared" si="2"/>
        <v>0</v>
      </c>
      <c r="O29" s="212">
        <v>2.37</v>
      </c>
      <c r="P29" s="213"/>
      <c r="Q29" s="70"/>
      <c r="R29" s="67"/>
      <c r="S29" s="67">
        <f t="shared" si="3"/>
        <v>2.37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61.86</v>
      </c>
      <c r="BX29" s="70"/>
      <c r="BY29" s="75"/>
      <c r="BZ29" s="218"/>
      <c r="CA29" s="67">
        <f t="shared" si="13"/>
        <v>61.86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0</v>
      </c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>
        <v>5.54</v>
      </c>
      <c r="FJ29" s="172"/>
      <c r="FK29" s="172"/>
      <c r="FL29" s="172"/>
      <c r="FM29" s="70">
        <f t="shared" si="29"/>
        <v>5.54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/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1.34</v>
      </c>
      <c r="HJ29" s="172"/>
      <c r="HK29" s="70">
        <f t="shared" si="49"/>
        <v>1.34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25.26</v>
      </c>
      <c r="HV29" s="70"/>
      <c r="HW29" s="70">
        <f t="shared" si="52"/>
        <v>25.26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129">
        <v>0</v>
      </c>
      <c r="IH29" s="211"/>
      <c r="II29" s="187">
        <f t="shared" si="56"/>
        <v>0</v>
      </c>
      <c r="IJ29" s="187">
        <f t="shared" si="56"/>
        <v>0</v>
      </c>
      <c r="IK29" s="129">
        <v>5.54</v>
      </c>
      <c r="IM29" s="187">
        <f t="shared" si="57"/>
        <v>5.54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1.55</v>
      </c>
      <c r="JF29" s="187"/>
      <c r="JG29" s="187">
        <f t="shared" si="63"/>
        <v>1.55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7.22</v>
      </c>
      <c r="J30" s="67"/>
      <c r="K30" s="67"/>
      <c r="L30" s="67"/>
      <c r="M30" s="67">
        <f t="shared" si="2"/>
        <v>7.22</v>
      </c>
      <c r="N30" s="67">
        <f t="shared" si="2"/>
        <v>0</v>
      </c>
      <c r="O30" s="212">
        <v>2.37</v>
      </c>
      <c r="P30" s="213"/>
      <c r="Q30" s="70"/>
      <c r="R30" s="67"/>
      <c r="S30" s="67">
        <f t="shared" si="3"/>
        <v>2.37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10.31</v>
      </c>
      <c r="AH30" s="67"/>
      <c r="AI30" s="67"/>
      <c r="AJ30" s="67"/>
      <c r="AK30" s="67">
        <f t="shared" si="6"/>
        <v>10.31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61.86</v>
      </c>
      <c r="BX30" s="70"/>
      <c r="BY30" s="75"/>
      <c r="BZ30" s="218"/>
      <c r="CA30" s="67">
        <f t="shared" si="13"/>
        <v>61.86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0</v>
      </c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>
        <v>5.54</v>
      </c>
      <c r="FJ30" s="172"/>
      <c r="FK30" s="172"/>
      <c r="FL30" s="172"/>
      <c r="FM30" s="70">
        <f t="shared" si="29"/>
        <v>5.54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0</v>
      </c>
      <c r="GX30" s="172"/>
      <c r="GY30" s="70">
        <f t="shared" si="44"/>
        <v>0</v>
      </c>
      <c r="GZ30" s="70">
        <f t="shared" si="45"/>
        <v>0</v>
      </c>
      <c r="HA30" s="172"/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1.34</v>
      </c>
      <c r="HJ30" s="172"/>
      <c r="HK30" s="70">
        <f t="shared" si="49"/>
        <v>1.34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25.26</v>
      </c>
      <c r="HV30" s="70"/>
      <c r="HW30" s="70">
        <f t="shared" si="52"/>
        <v>25.26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129">
        <v>0</v>
      </c>
      <c r="IH30" s="211"/>
      <c r="II30" s="187">
        <f t="shared" si="56"/>
        <v>0</v>
      </c>
      <c r="IJ30" s="187">
        <f t="shared" si="56"/>
        <v>0</v>
      </c>
      <c r="IK30" s="129">
        <v>5.54</v>
      </c>
      <c r="IM30" s="187">
        <f t="shared" si="57"/>
        <v>5.54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1.55</v>
      </c>
      <c r="JF30" s="187"/>
      <c r="JG30" s="187">
        <f t="shared" si="63"/>
        <v>1.55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6.19</v>
      </c>
      <c r="J31" s="67"/>
      <c r="K31" s="67"/>
      <c r="L31" s="67"/>
      <c r="M31" s="67">
        <f t="shared" si="2"/>
        <v>6.19</v>
      </c>
      <c r="N31" s="67">
        <f t="shared" si="2"/>
        <v>0</v>
      </c>
      <c r="O31" s="212">
        <v>2.37</v>
      </c>
      <c r="P31" s="213"/>
      <c r="Q31" s="70"/>
      <c r="R31" s="67"/>
      <c r="S31" s="67">
        <f t="shared" si="3"/>
        <v>2.37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10.31</v>
      </c>
      <c r="AH31" s="67"/>
      <c r="AI31" s="67"/>
      <c r="AJ31" s="67"/>
      <c r="AK31" s="67">
        <f t="shared" si="6"/>
        <v>10.31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61.86</v>
      </c>
      <c r="BX31" s="70"/>
      <c r="BY31" s="75"/>
      <c r="BZ31" s="218"/>
      <c r="CA31" s="67">
        <f t="shared" si="13"/>
        <v>61.86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0</v>
      </c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>
        <v>5.54</v>
      </c>
      <c r="FJ31" s="172"/>
      <c r="FK31" s="172"/>
      <c r="FL31" s="172"/>
      <c r="FM31" s="70">
        <f t="shared" si="29"/>
        <v>5.54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/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1.34</v>
      </c>
      <c r="HJ31" s="172"/>
      <c r="HK31" s="70">
        <f t="shared" si="49"/>
        <v>1.34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25.26</v>
      </c>
      <c r="HV31" s="70"/>
      <c r="HW31" s="70">
        <f t="shared" si="52"/>
        <v>25.26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129">
        <v>0</v>
      </c>
      <c r="IH31" s="211"/>
      <c r="II31" s="187">
        <f t="shared" si="56"/>
        <v>0</v>
      </c>
      <c r="IJ31" s="187">
        <f t="shared" si="56"/>
        <v>0</v>
      </c>
      <c r="IK31" s="129">
        <v>5.54</v>
      </c>
      <c r="IM31" s="187">
        <f t="shared" si="57"/>
        <v>5.54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1.55</v>
      </c>
      <c r="JF31" s="187"/>
      <c r="JG31" s="187">
        <f t="shared" si="63"/>
        <v>1.55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6.19</v>
      </c>
      <c r="J32" s="67"/>
      <c r="K32" s="67"/>
      <c r="L32" s="67"/>
      <c r="M32" s="67">
        <f t="shared" si="2"/>
        <v>6.19</v>
      </c>
      <c r="N32" s="67">
        <f t="shared" si="2"/>
        <v>0</v>
      </c>
      <c r="O32" s="212">
        <v>2.37</v>
      </c>
      <c r="P32" s="213"/>
      <c r="Q32" s="70"/>
      <c r="R32" s="67"/>
      <c r="S32" s="67">
        <f t="shared" si="3"/>
        <v>2.37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61.86</v>
      </c>
      <c r="BX32" s="70"/>
      <c r="BY32" s="75"/>
      <c r="BZ32" s="218"/>
      <c r="CA32" s="67">
        <f t="shared" si="13"/>
        <v>61.86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0</v>
      </c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>
        <v>5.54</v>
      </c>
      <c r="FJ32" s="172"/>
      <c r="FK32" s="172"/>
      <c r="FL32" s="172"/>
      <c r="FM32" s="70">
        <f t="shared" si="29"/>
        <v>5.54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/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1.34</v>
      </c>
      <c r="HJ32" s="172"/>
      <c r="HK32" s="70">
        <f t="shared" si="49"/>
        <v>1.34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25.26</v>
      </c>
      <c r="HV32" s="70"/>
      <c r="HW32" s="70">
        <f t="shared" si="52"/>
        <v>25.26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129">
        <v>0</v>
      </c>
      <c r="IH32" s="211"/>
      <c r="II32" s="187">
        <f t="shared" si="56"/>
        <v>0</v>
      </c>
      <c r="IJ32" s="187">
        <f t="shared" si="56"/>
        <v>0</v>
      </c>
      <c r="IK32" s="129">
        <v>5.54</v>
      </c>
      <c r="IM32" s="187">
        <f t="shared" si="57"/>
        <v>5.54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1.55</v>
      </c>
      <c r="JF32" s="187"/>
      <c r="JG32" s="187">
        <f t="shared" si="63"/>
        <v>1.55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10.31</v>
      </c>
      <c r="J33" s="67"/>
      <c r="K33" s="67"/>
      <c r="L33" s="67"/>
      <c r="M33" s="67">
        <f t="shared" si="2"/>
        <v>10.31</v>
      </c>
      <c r="N33" s="67">
        <f t="shared" si="2"/>
        <v>0</v>
      </c>
      <c r="O33" s="212">
        <v>2.37</v>
      </c>
      <c r="P33" s="213"/>
      <c r="Q33" s="70"/>
      <c r="R33" s="67"/>
      <c r="S33" s="67">
        <f t="shared" si="3"/>
        <v>2.37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61.86</v>
      </c>
      <c r="BX33" s="70"/>
      <c r="BY33" s="75"/>
      <c r="BZ33" s="218"/>
      <c r="CA33" s="67">
        <f t="shared" si="13"/>
        <v>61.86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0</v>
      </c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>
        <v>5.54</v>
      </c>
      <c r="FJ33" s="172"/>
      <c r="FK33" s="172"/>
      <c r="FL33" s="172"/>
      <c r="FM33" s="70">
        <f t="shared" si="29"/>
        <v>5.54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0</v>
      </c>
      <c r="GX33" s="172"/>
      <c r="GY33" s="70">
        <f t="shared" si="44"/>
        <v>0</v>
      </c>
      <c r="GZ33" s="70">
        <f t="shared" si="45"/>
        <v>0</v>
      </c>
      <c r="HA33" s="172"/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1.34</v>
      </c>
      <c r="HJ33" s="172"/>
      <c r="HK33" s="70">
        <f t="shared" si="49"/>
        <v>1.34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25.26</v>
      </c>
      <c r="HV33" s="70"/>
      <c r="HW33" s="70">
        <f t="shared" si="52"/>
        <v>25.26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129">
        <v>0</v>
      </c>
      <c r="IH33" s="211"/>
      <c r="II33" s="187">
        <f t="shared" si="56"/>
        <v>0</v>
      </c>
      <c r="IJ33" s="187">
        <f t="shared" si="56"/>
        <v>0</v>
      </c>
      <c r="IK33" s="129">
        <v>5.54</v>
      </c>
      <c r="IM33" s="187">
        <f t="shared" si="57"/>
        <v>5.54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1.55</v>
      </c>
      <c r="JF33" s="187"/>
      <c r="JG33" s="187">
        <f t="shared" si="63"/>
        <v>1.55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12.37</v>
      </c>
      <c r="J34" s="67"/>
      <c r="K34" s="67"/>
      <c r="L34" s="67"/>
      <c r="M34" s="67">
        <f t="shared" si="2"/>
        <v>12.37</v>
      </c>
      <c r="N34" s="67">
        <f t="shared" si="2"/>
        <v>0</v>
      </c>
      <c r="O34" s="212">
        <v>2.37</v>
      </c>
      <c r="P34" s="213"/>
      <c r="Q34" s="70"/>
      <c r="R34" s="67"/>
      <c r="S34" s="67">
        <f t="shared" si="3"/>
        <v>2.37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56.7</v>
      </c>
      <c r="AH34" s="67"/>
      <c r="AI34" s="67"/>
      <c r="AJ34" s="67"/>
      <c r="AK34" s="67">
        <f t="shared" si="6"/>
        <v>56.7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61.86</v>
      </c>
      <c r="BX34" s="70"/>
      <c r="BY34" s="75"/>
      <c r="BZ34" s="218"/>
      <c r="CA34" s="67">
        <f t="shared" si="13"/>
        <v>61.86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0</v>
      </c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>
        <v>5.54</v>
      </c>
      <c r="FJ34" s="172"/>
      <c r="FK34" s="172"/>
      <c r="FL34" s="172"/>
      <c r="FM34" s="70">
        <f t="shared" si="29"/>
        <v>5.54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0</v>
      </c>
      <c r="GX34" s="172"/>
      <c r="GY34" s="70">
        <f t="shared" si="44"/>
        <v>0</v>
      </c>
      <c r="GZ34" s="70">
        <f t="shared" si="45"/>
        <v>0</v>
      </c>
      <c r="HA34" s="172"/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1.34</v>
      </c>
      <c r="HJ34" s="172"/>
      <c r="HK34" s="70">
        <f t="shared" si="49"/>
        <v>1.34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25.26</v>
      </c>
      <c r="HV34" s="70"/>
      <c r="HW34" s="70">
        <f t="shared" si="52"/>
        <v>25.26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129">
        <v>0</v>
      </c>
      <c r="IH34" s="211"/>
      <c r="II34" s="187">
        <f t="shared" si="56"/>
        <v>0</v>
      </c>
      <c r="IJ34" s="187">
        <f t="shared" si="56"/>
        <v>0</v>
      </c>
      <c r="IK34" s="129">
        <v>5.54</v>
      </c>
      <c r="IM34" s="187">
        <f t="shared" si="57"/>
        <v>5.54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1.55</v>
      </c>
      <c r="JF34" s="187"/>
      <c r="JG34" s="187">
        <f t="shared" si="63"/>
        <v>1.55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7.22</v>
      </c>
      <c r="J35" s="67"/>
      <c r="K35" s="67"/>
      <c r="L35" s="67"/>
      <c r="M35" s="67">
        <f t="shared" si="2"/>
        <v>7.22</v>
      </c>
      <c r="N35" s="67">
        <f t="shared" si="2"/>
        <v>0</v>
      </c>
      <c r="O35" s="212">
        <v>2.37</v>
      </c>
      <c r="P35" s="213"/>
      <c r="Q35" s="70"/>
      <c r="R35" s="67"/>
      <c r="S35" s="67">
        <f t="shared" si="3"/>
        <v>2.37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25.77</v>
      </c>
      <c r="AH35" s="67"/>
      <c r="AI35" s="67"/>
      <c r="AJ35" s="67"/>
      <c r="AK35" s="67">
        <f t="shared" si="6"/>
        <v>25.77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61.86</v>
      </c>
      <c r="BX35" s="70"/>
      <c r="BY35" s="75"/>
      <c r="BZ35" s="218"/>
      <c r="CA35" s="67">
        <f t="shared" si="13"/>
        <v>61.86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5.15</v>
      </c>
      <c r="EL35" s="212"/>
      <c r="EM35" s="219"/>
      <c r="EN35" s="219"/>
      <c r="EO35" s="67">
        <f t="shared" si="24"/>
        <v>5.15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2.06</v>
      </c>
      <c r="EX35" s="67"/>
      <c r="EY35" s="67"/>
      <c r="EZ35" s="67"/>
      <c r="FA35" s="67">
        <f t="shared" si="27"/>
        <v>2.06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>
        <v>5.54</v>
      </c>
      <c r="FJ35" s="172"/>
      <c r="FK35" s="172"/>
      <c r="FL35" s="172"/>
      <c r="FM35" s="70">
        <f t="shared" si="29"/>
        <v>5.54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0</v>
      </c>
      <c r="GX35" s="172"/>
      <c r="GY35" s="70">
        <f t="shared" si="44"/>
        <v>0</v>
      </c>
      <c r="GZ35" s="70">
        <f t="shared" si="45"/>
        <v>0</v>
      </c>
      <c r="HA35" s="172"/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1.34</v>
      </c>
      <c r="HJ35" s="172"/>
      <c r="HK35" s="70">
        <f t="shared" si="49"/>
        <v>1.34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25.26</v>
      </c>
      <c r="HV35" s="70"/>
      <c r="HW35" s="70">
        <f t="shared" si="52"/>
        <v>25.26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129">
        <v>0</v>
      </c>
      <c r="IH35" s="211"/>
      <c r="II35" s="187">
        <f t="shared" si="56"/>
        <v>0</v>
      </c>
      <c r="IJ35" s="187">
        <f t="shared" si="56"/>
        <v>0</v>
      </c>
      <c r="IK35" s="129">
        <v>5.54</v>
      </c>
      <c r="IM35" s="187">
        <f t="shared" si="57"/>
        <v>5.54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1.55</v>
      </c>
      <c r="JF35" s="187"/>
      <c r="JG35" s="187">
        <f t="shared" si="63"/>
        <v>1.55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6.19</v>
      </c>
      <c r="J36" s="67"/>
      <c r="K36" s="67"/>
      <c r="L36" s="67"/>
      <c r="M36" s="67">
        <f t="shared" si="2"/>
        <v>6.19</v>
      </c>
      <c r="N36" s="67">
        <f t="shared" si="2"/>
        <v>0</v>
      </c>
      <c r="O36" s="212">
        <v>2.37</v>
      </c>
      <c r="P36" s="213"/>
      <c r="Q36" s="70"/>
      <c r="R36" s="67"/>
      <c r="S36" s="67">
        <f t="shared" si="3"/>
        <v>2.37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61.86</v>
      </c>
      <c r="BX36" s="70"/>
      <c r="BY36" s="75"/>
      <c r="BZ36" s="218"/>
      <c r="CA36" s="67">
        <f t="shared" si="13"/>
        <v>61.86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5.15</v>
      </c>
      <c r="EL36" s="212"/>
      <c r="EM36" s="219"/>
      <c r="EN36" s="219"/>
      <c r="EO36" s="67">
        <f t="shared" si="24"/>
        <v>5.15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2.06</v>
      </c>
      <c r="EX36" s="67"/>
      <c r="EY36" s="67"/>
      <c r="EZ36" s="67"/>
      <c r="FA36" s="67">
        <f t="shared" si="27"/>
        <v>2.06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>
        <v>5.54</v>
      </c>
      <c r="FJ36" s="172"/>
      <c r="FK36" s="172"/>
      <c r="FL36" s="172"/>
      <c r="FM36" s="70">
        <f t="shared" si="29"/>
        <v>5.54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0</v>
      </c>
      <c r="GX36" s="172"/>
      <c r="GY36" s="70">
        <f t="shared" si="44"/>
        <v>0</v>
      </c>
      <c r="GZ36" s="70">
        <f t="shared" si="45"/>
        <v>0</v>
      </c>
      <c r="HA36" s="172"/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1.34</v>
      </c>
      <c r="HJ36" s="172"/>
      <c r="HK36" s="70">
        <f t="shared" si="49"/>
        <v>1.34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25.26</v>
      </c>
      <c r="HV36" s="70"/>
      <c r="HW36" s="70">
        <f t="shared" si="52"/>
        <v>25.26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129">
        <v>0</v>
      </c>
      <c r="IH36" s="211"/>
      <c r="II36" s="187">
        <f t="shared" si="56"/>
        <v>0</v>
      </c>
      <c r="IJ36" s="187">
        <f t="shared" si="56"/>
        <v>0</v>
      </c>
      <c r="IK36" s="129">
        <v>5.54</v>
      </c>
      <c r="IM36" s="187">
        <f t="shared" si="57"/>
        <v>5.54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1.55</v>
      </c>
      <c r="JF36" s="187"/>
      <c r="JG36" s="187">
        <f t="shared" si="63"/>
        <v>1.55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0.11</v>
      </c>
      <c r="JV36" s="187"/>
      <c r="JW36" s="187">
        <f t="shared" si="67"/>
        <v>0.11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6.19</v>
      </c>
      <c r="J37" s="67"/>
      <c r="K37" s="67"/>
      <c r="L37" s="67"/>
      <c r="M37" s="67">
        <f t="shared" si="2"/>
        <v>6.19</v>
      </c>
      <c r="N37" s="67">
        <f t="shared" si="2"/>
        <v>0</v>
      </c>
      <c r="O37" s="212">
        <v>2.37</v>
      </c>
      <c r="P37" s="213"/>
      <c r="Q37" s="70"/>
      <c r="R37" s="67"/>
      <c r="S37" s="67">
        <f t="shared" si="3"/>
        <v>2.37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5.15</v>
      </c>
      <c r="AH37" s="67"/>
      <c r="AI37" s="67"/>
      <c r="AJ37" s="67"/>
      <c r="AK37" s="67">
        <f t="shared" si="6"/>
        <v>5.15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61.86</v>
      </c>
      <c r="BX37" s="70"/>
      <c r="BY37" s="75"/>
      <c r="BZ37" s="218"/>
      <c r="CA37" s="67">
        <f t="shared" si="13"/>
        <v>61.86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5.15</v>
      </c>
      <c r="EL37" s="212"/>
      <c r="EM37" s="219"/>
      <c r="EN37" s="219"/>
      <c r="EO37" s="67">
        <f t="shared" si="24"/>
        <v>5.15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2.06</v>
      </c>
      <c r="EX37" s="67"/>
      <c r="EY37" s="67"/>
      <c r="EZ37" s="67"/>
      <c r="FA37" s="67">
        <f t="shared" si="27"/>
        <v>2.06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>
        <v>5.54</v>
      </c>
      <c r="FJ37" s="172"/>
      <c r="FK37" s="172"/>
      <c r="FL37" s="172"/>
      <c r="FM37" s="70">
        <f t="shared" si="29"/>
        <v>5.54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/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1.34</v>
      </c>
      <c r="HJ37" s="172"/>
      <c r="HK37" s="70">
        <f t="shared" si="49"/>
        <v>1.34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25.26</v>
      </c>
      <c r="HV37" s="70"/>
      <c r="HW37" s="70">
        <f t="shared" si="52"/>
        <v>25.26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129">
        <v>0</v>
      </c>
      <c r="IH37" s="211"/>
      <c r="II37" s="187">
        <f t="shared" si="56"/>
        <v>0</v>
      </c>
      <c r="IJ37" s="187">
        <f t="shared" si="56"/>
        <v>0</v>
      </c>
      <c r="IK37" s="129">
        <v>5.54</v>
      </c>
      <c r="IM37" s="187">
        <f t="shared" si="57"/>
        <v>5.54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6.19</v>
      </c>
      <c r="J38" s="67"/>
      <c r="K38" s="67"/>
      <c r="L38" s="67"/>
      <c r="M38" s="67">
        <f t="shared" si="2"/>
        <v>6.19</v>
      </c>
      <c r="N38" s="67">
        <f t="shared" si="2"/>
        <v>0</v>
      </c>
      <c r="O38" s="212">
        <v>2.37</v>
      </c>
      <c r="P38" s="213"/>
      <c r="Q38" s="70"/>
      <c r="R38" s="67"/>
      <c r="S38" s="67">
        <f t="shared" si="3"/>
        <v>2.37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20.62</v>
      </c>
      <c r="AH38" s="67"/>
      <c r="AI38" s="67"/>
      <c r="AJ38" s="67"/>
      <c r="AK38" s="67">
        <f t="shared" si="6"/>
        <v>20.62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61.86</v>
      </c>
      <c r="BX38" s="70"/>
      <c r="BY38" s="75"/>
      <c r="BZ38" s="218"/>
      <c r="CA38" s="67">
        <f t="shared" si="13"/>
        <v>61.86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5.15</v>
      </c>
      <c r="EL38" s="212"/>
      <c r="EM38" s="219"/>
      <c r="EN38" s="219"/>
      <c r="EO38" s="67">
        <f t="shared" si="24"/>
        <v>5.15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2.06</v>
      </c>
      <c r="EX38" s="67"/>
      <c r="EY38" s="67"/>
      <c r="EZ38" s="67"/>
      <c r="FA38" s="67">
        <f t="shared" si="27"/>
        <v>2.06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>
        <v>5.54</v>
      </c>
      <c r="FJ38" s="172"/>
      <c r="FK38" s="172"/>
      <c r="FL38" s="172"/>
      <c r="FM38" s="70">
        <f t="shared" si="29"/>
        <v>5.54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/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1.34</v>
      </c>
      <c r="HJ38" s="172"/>
      <c r="HK38" s="70">
        <f t="shared" si="49"/>
        <v>1.34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25.26</v>
      </c>
      <c r="HV38" s="70"/>
      <c r="HW38" s="70">
        <f t="shared" si="52"/>
        <v>25.26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129">
        <v>0</v>
      </c>
      <c r="IH38" s="211"/>
      <c r="II38" s="187">
        <f t="shared" si="56"/>
        <v>0</v>
      </c>
      <c r="IJ38" s="187">
        <f t="shared" si="56"/>
        <v>0</v>
      </c>
      <c r="IK38" s="129">
        <v>5.54</v>
      </c>
      <c r="IM38" s="187">
        <f t="shared" si="57"/>
        <v>5.54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0.44</v>
      </c>
      <c r="JV38" s="187"/>
      <c r="JW38" s="187">
        <f t="shared" si="67"/>
        <v>0.44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22.68</v>
      </c>
      <c r="J39" s="67"/>
      <c r="K39" s="67"/>
      <c r="L39" s="67"/>
      <c r="M39" s="67">
        <f t="shared" si="2"/>
        <v>22.68</v>
      </c>
      <c r="N39" s="67">
        <f t="shared" si="2"/>
        <v>0</v>
      </c>
      <c r="O39" s="212">
        <v>2.37</v>
      </c>
      <c r="P39" s="213"/>
      <c r="Q39" s="70"/>
      <c r="R39" s="67"/>
      <c r="S39" s="67">
        <f t="shared" si="3"/>
        <v>2.37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61.86</v>
      </c>
      <c r="BX39" s="70"/>
      <c r="BY39" s="75"/>
      <c r="BZ39" s="218"/>
      <c r="CA39" s="67">
        <f t="shared" si="13"/>
        <v>61.86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5.15</v>
      </c>
      <c r="EL39" s="212"/>
      <c r="EM39" s="219"/>
      <c r="EN39" s="219"/>
      <c r="EO39" s="67">
        <f t="shared" si="24"/>
        <v>5.15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2.06</v>
      </c>
      <c r="EX39" s="67"/>
      <c r="EY39" s="67"/>
      <c r="EZ39" s="67"/>
      <c r="FA39" s="67">
        <f t="shared" si="27"/>
        <v>2.06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>
        <v>5.54</v>
      </c>
      <c r="FJ39" s="172"/>
      <c r="FK39" s="172"/>
      <c r="FL39" s="172"/>
      <c r="FM39" s="70">
        <f t="shared" si="29"/>
        <v>5.54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1.03</v>
      </c>
      <c r="GP39" s="172"/>
      <c r="GQ39" s="70">
        <f t="shared" si="40"/>
        <v>1.03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0</v>
      </c>
      <c r="GX39" s="172"/>
      <c r="GY39" s="70">
        <f t="shared" si="44"/>
        <v>0</v>
      </c>
      <c r="GZ39" s="70">
        <f t="shared" si="45"/>
        <v>0</v>
      </c>
      <c r="HA39" s="172"/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1.34</v>
      </c>
      <c r="HJ39" s="172"/>
      <c r="HK39" s="70">
        <f t="shared" si="49"/>
        <v>1.34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25.26</v>
      </c>
      <c r="HV39" s="70"/>
      <c r="HW39" s="70">
        <f t="shared" si="52"/>
        <v>25.26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129">
        <v>0</v>
      </c>
      <c r="IH39" s="211"/>
      <c r="II39" s="187">
        <f t="shared" si="56"/>
        <v>0</v>
      </c>
      <c r="IJ39" s="187">
        <f t="shared" si="56"/>
        <v>0</v>
      </c>
      <c r="IK39" s="129">
        <v>3.32</v>
      </c>
      <c r="IM39" s="187">
        <f t="shared" si="57"/>
        <v>3.32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1.55</v>
      </c>
      <c r="JF39" s="187"/>
      <c r="JG39" s="187">
        <f t="shared" si="63"/>
        <v>1.55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0.77</v>
      </c>
      <c r="JV39" s="187"/>
      <c r="JW39" s="187">
        <f t="shared" si="67"/>
        <v>0.77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7.22</v>
      </c>
      <c r="J40" s="67"/>
      <c r="K40" s="67"/>
      <c r="L40" s="67"/>
      <c r="M40" s="67">
        <f t="shared" si="2"/>
        <v>7.22</v>
      </c>
      <c r="N40" s="67">
        <f t="shared" si="2"/>
        <v>0</v>
      </c>
      <c r="O40" s="212">
        <v>2.37</v>
      </c>
      <c r="P40" s="213"/>
      <c r="Q40" s="70"/>
      <c r="R40" s="67"/>
      <c r="S40" s="67">
        <f t="shared" si="3"/>
        <v>2.37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61.86</v>
      </c>
      <c r="BX40" s="70"/>
      <c r="BY40" s="75"/>
      <c r="BZ40" s="218"/>
      <c r="CA40" s="67">
        <f t="shared" si="13"/>
        <v>61.86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5.15</v>
      </c>
      <c r="EL40" s="212"/>
      <c r="EM40" s="219"/>
      <c r="EN40" s="219"/>
      <c r="EO40" s="67">
        <f t="shared" si="24"/>
        <v>5.15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2.06</v>
      </c>
      <c r="EX40" s="67"/>
      <c r="EY40" s="67"/>
      <c r="EZ40" s="67"/>
      <c r="FA40" s="67">
        <f t="shared" si="27"/>
        <v>2.06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>
        <v>5.54</v>
      </c>
      <c r="FJ40" s="172"/>
      <c r="FK40" s="172"/>
      <c r="FL40" s="172"/>
      <c r="FM40" s="70">
        <f t="shared" si="29"/>
        <v>5.54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1.1299999999999999</v>
      </c>
      <c r="GP40" s="172"/>
      <c r="GQ40" s="70">
        <f t="shared" si="40"/>
        <v>1.1299999999999999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0</v>
      </c>
      <c r="GX40" s="172"/>
      <c r="GY40" s="70">
        <f t="shared" si="44"/>
        <v>0</v>
      </c>
      <c r="GZ40" s="70">
        <f t="shared" si="45"/>
        <v>0</v>
      </c>
      <c r="HA40" s="172"/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1.34</v>
      </c>
      <c r="HJ40" s="172"/>
      <c r="HK40" s="70">
        <f t="shared" si="49"/>
        <v>1.34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25.26</v>
      </c>
      <c r="HV40" s="70"/>
      <c r="HW40" s="70">
        <f t="shared" si="52"/>
        <v>25.26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129">
        <v>0</v>
      </c>
      <c r="IH40" s="211"/>
      <c r="II40" s="187">
        <f t="shared" si="56"/>
        <v>0</v>
      </c>
      <c r="IJ40" s="187">
        <f t="shared" si="56"/>
        <v>0</v>
      </c>
      <c r="IK40" s="129">
        <v>3.32</v>
      </c>
      <c r="IM40" s="187">
        <f t="shared" si="57"/>
        <v>3.32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1.55</v>
      </c>
      <c r="JF40" s="187"/>
      <c r="JG40" s="187">
        <f t="shared" si="63"/>
        <v>1.55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0.77</v>
      </c>
      <c r="JV40" s="187"/>
      <c r="JW40" s="187">
        <f t="shared" si="67"/>
        <v>0.77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6.19</v>
      </c>
      <c r="J41" s="67"/>
      <c r="K41" s="67"/>
      <c r="L41" s="67"/>
      <c r="M41" s="67">
        <f t="shared" si="2"/>
        <v>6.19</v>
      </c>
      <c r="N41" s="67">
        <f t="shared" si="2"/>
        <v>0</v>
      </c>
      <c r="O41" s="212">
        <v>2.37</v>
      </c>
      <c r="P41" s="213"/>
      <c r="Q41" s="70"/>
      <c r="R41" s="67"/>
      <c r="S41" s="67">
        <f t="shared" si="3"/>
        <v>2.37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46.39</v>
      </c>
      <c r="AH41" s="67"/>
      <c r="AI41" s="67"/>
      <c r="AJ41" s="67"/>
      <c r="AK41" s="67">
        <f t="shared" si="6"/>
        <v>46.39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61.86</v>
      </c>
      <c r="BX41" s="70"/>
      <c r="BY41" s="75"/>
      <c r="BZ41" s="218"/>
      <c r="CA41" s="67">
        <f t="shared" si="13"/>
        <v>61.86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5.15</v>
      </c>
      <c r="EL41" s="212"/>
      <c r="EM41" s="219"/>
      <c r="EN41" s="219"/>
      <c r="EO41" s="67">
        <f t="shared" si="24"/>
        <v>5.15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>
        <v>0</v>
      </c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1.34</v>
      </c>
      <c r="GP41" s="172"/>
      <c r="GQ41" s="70">
        <f t="shared" si="40"/>
        <v>1.34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0</v>
      </c>
      <c r="GX41" s="172"/>
      <c r="GY41" s="70">
        <f t="shared" si="44"/>
        <v>0</v>
      </c>
      <c r="GZ41" s="70">
        <f t="shared" si="45"/>
        <v>0</v>
      </c>
      <c r="HA41" s="172"/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1.34</v>
      </c>
      <c r="HJ41" s="172"/>
      <c r="HK41" s="70">
        <f t="shared" si="49"/>
        <v>1.34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25.26</v>
      </c>
      <c r="HV41" s="70"/>
      <c r="HW41" s="70">
        <f t="shared" si="52"/>
        <v>25.26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129">
        <v>0</v>
      </c>
      <c r="IH41" s="211"/>
      <c r="II41" s="187">
        <f t="shared" si="56"/>
        <v>0</v>
      </c>
      <c r="IJ41" s="187">
        <f t="shared" si="56"/>
        <v>0</v>
      </c>
      <c r="IK41" s="129">
        <v>3.32</v>
      </c>
      <c r="IM41" s="187">
        <f t="shared" si="57"/>
        <v>3.32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1.55</v>
      </c>
      <c r="JF41" s="187"/>
      <c r="JG41" s="187">
        <f t="shared" si="63"/>
        <v>1.55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0.88</v>
      </c>
      <c r="JV41" s="187"/>
      <c r="JW41" s="187">
        <f t="shared" si="67"/>
        <v>0.88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3.09</v>
      </c>
      <c r="J42" s="67"/>
      <c r="K42" s="67"/>
      <c r="L42" s="67"/>
      <c r="M42" s="67">
        <f t="shared" si="2"/>
        <v>3.09</v>
      </c>
      <c r="N42" s="67">
        <f t="shared" si="2"/>
        <v>0</v>
      </c>
      <c r="O42" s="212">
        <v>2.37</v>
      </c>
      <c r="P42" s="213"/>
      <c r="Q42" s="70"/>
      <c r="R42" s="67"/>
      <c r="S42" s="67">
        <f t="shared" si="3"/>
        <v>2.37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10.31</v>
      </c>
      <c r="AH42" s="67"/>
      <c r="AI42" s="67"/>
      <c r="AJ42" s="67"/>
      <c r="AK42" s="67">
        <f t="shared" si="6"/>
        <v>10.31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5.15</v>
      </c>
      <c r="EL42" s="212"/>
      <c r="EM42" s="219"/>
      <c r="EN42" s="219"/>
      <c r="EO42" s="67">
        <f t="shared" si="24"/>
        <v>5.15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>
        <v>0</v>
      </c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1.34</v>
      </c>
      <c r="GP42" s="172"/>
      <c r="GQ42" s="70">
        <f t="shared" si="40"/>
        <v>1.34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0</v>
      </c>
      <c r="GX42" s="172"/>
      <c r="GY42" s="70">
        <f t="shared" si="44"/>
        <v>0</v>
      </c>
      <c r="GZ42" s="70">
        <f t="shared" si="45"/>
        <v>0</v>
      </c>
      <c r="HA42" s="172"/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1.34</v>
      </c>
      <c r="HJ42" s="172"/>
      <c r="HK42" s="70">
        <f t="shared" si="49"/>
        <v>1.34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25.26</v>
      </c>
      <c r="HV42" s="70"/>
      <c r="HW42" s="70">
        <f t="shared" si="52"/>
        <v>25.26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129">
        <v>0</v>
      </c>
      <c r="IH42" s="211"/>
      <c r="II42" s="187">
        <f t="shared" si="56"/>
        <v>0</v>
      </c>
      <c r="IJ42" s="187">
        <f t="shared" si="56"/>
        <v>0</v>
      </c>
      <c r="IK42" s="129">
        <v>3.32</v>
      </c>
      <c r="IM42" s="187">
        <f t="shared" si="57"/>
        <v>3.32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1.55</v>
      </c>
      <c r="JF42" s="187"/>
      <c r="JG42" s="187">
        <f t="shared" si="63"/>
        <v>1.55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1.1100000000000001</v>
      </c>
      <c r="JV42" s="187"/>
      <c r="JW42" s="187">
        <f t="shared" si="67"/>
        <v>1.1100000000000001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3.09</v>
      </c>
      <c r="J43" s="67"/>
      <c r="K43" s="67"/>
      <c r="L43" s="67"/>
      <c r="M43" s="67">
        <f t="shared" si="2"/>
        <v>3.09</v>
      </c>
      <c r="N43" s="67">
        <f t="shared" si="2"/>
        <v>0</v>
      </c>
      <c r="O43" s="212">
        <v>2.37</v>
      </c>
      <c r="P43" s="213"/>
      <c r="Q43" s="70"/>
      <c r="R43" s="67"/>
      <c r="S43" s="67">
        <f t="shared" si="3"/>
        <v>2.37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0</v>
      </c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4.12</v>
      </c>
      <c r="EL43" s="212"/>
      <c r="EM43" s="219"/>
      <c r="EN43" s="219"/>
      <c r="EO43" s="67">
        <f t="shared" si="24"/>
        <v>4.12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>
        <v>0</v>
      </c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1.24</v>
      </c>
      <c r="GP43" s="172"/>
      <c r="GQ43" s="70">
        <f t="shared" si="40"/>
        <v>1.24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/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1.34</v>
      </c>
      <c r="HJ43" s="172"/>
      <c r="HK43" s="70">
        <f t="shared" si="49"/>
        <v>1.34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25.26</v>
      </c>
      <c r="HV43" s="70"/>
      <c r="HW43" s="70">
        <f t="shared" si="52"/>
        <v>25.26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129">
        <v>0</v>
      </c>
      <c r="IH43" s="211"/>
      <c r="II43" s="187">
        <f t="shared" si="56"/>
        <v>0</v>
      </c>
      <c r="IJ43" s="187">
        <f t="shared" si="56"/>
        <v>0</v>
      </c>
      <c r="IK43" s="129">
        <v>3.32</v>
      </c>
      <c r="IM43" s="187">
        <f t="shared" si="57"/>
        <v>3.32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1.33</v>
      </c>
      <c r="JF43" s="187"/>
      <c r="JG43" s="187">
        <f t="shared" si="63"/>
        <v>1.33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1</v>
      </c>
      <c r="JV43" s="187"/>
      <c r="JW43" s="187">
        <f t="shared" si="67"/>
        <v>1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3.09</v>
      </c>
      <c r="J44" s="67"/>
      <c r="K44" s="67"/>
      <c r="L44" s="67"/>
      <c r="M44" s="67">
        <f t="shared" si="2"/>
        <v>3.09</v>
      </c>
      <c r="N44" s="67">
        <f t="shared" si="2"/>
        <v>0</v>
      </c>
      <c r="O44" s="212">
        <v>2.37</v>
      </c>
      <c r="P44" s="213"/>
      <c r="Q44" s="70"/>
      <c r="R44" s="67"/>
      <c r="S44" s="67">
        <f t="shared" si="3"/>
        <v>2.37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0</v>
      </c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4.12</v>
      </c>
      <c r="EL44" s="212"/>
      <c r="EM44" s="219"/>
      <c r="EN44" s="219"/>
      <c r="EO44" s="67">
        <f t="shared" si="24"/>
        <v>4.12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>
        <v>0</v>
      </c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1.55</v>
      </c>
      <c r="GP44" s="172"/>
      <c r="GQ44" s="70">
        <f t="shared" si="40"/>
        <v>1.55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/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1.34</v>
      </c>
      <c r="HJ44" s="172"/>
      <c r="HK44" s="70">
        <f t="shared" si="49"/>
        <v>1.34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25.26</v>
      </c>
      <c r="HV44" s="70"/>
      <c r="HW44" s="70">
        <f t="shared" ref="HW44:HX75" si="69">HU44</f>
        <v>25.26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129">
        <v>0</v>
      </c>
      <c r="IH44" s="211"/>
      <c r="II44" s="187">
        <f t="shared" si="56"/>
        <v>0</v>
      </c>
      <c r="IJ44" s="187">
        <f t="shared" si="56"/>
        <v>0</v>
      </c>
      <c r="IK44" s="129">
        <v>3.32</v>
      </c>
      <c r="IM44" s="187">
        <f t="shared" si="57"/>
        <v>3.32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0</v>
      </c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1</v>
      </c>
      <c r="JV44" s="187"/>
      <c r="JW44" s="187">
        <f t="shared" si="67"/>
        <v>1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10.31</v>
      </c>
      <c r="J45" s="67"/>
      <c r="K45" s="67"/>
      <c r="L45" s="67"/>
      <c r="M45" s="67">
        <f t="shared" si="2"/>
        <v>10.31</v>
      </c>
      <c r="N45" s="67">
        <f t="shared" si="2"/>
        <v>0</v>
      </c>
      <c r="O45" s="212">
        <v>2.37</v>
      </c>
      <c r="P45" s="213"/>
      <c r="Q45" s="70"/>
      <c r="R45" s="67"/>
      <c r="S45" s="67">
        <f t="shared" si="3"/>
        <v>2.37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0</v>
      </c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>
        <v>0</v>
      </c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/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1.34</v>
      </c>
      <c r="HJ45" s="172"/>
      <c r="HK45" s="70">
        <f t="shared" si="49"/>
        <v>1.34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25.26</v>
      </c>
      <c r="HV45" s="70"/>
      <c r="HW45" s="70">
        <f t="shared" si="69"/>
        <v>25.26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129">
        <v>0</v>
      </c>
      <c r="IH45" s="211"/>
      <c r="II45" s="187">
        <f t="shared" si="56"/>
        <v>0</v>
      </c>
      <c r="IJ45" s="187">
        <f t="shared" si="56"/>
        <v>0</v>
      </c>
      <c r="IK45" s="129"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0.56000000000000005</v>
      </c>
      <c r="JV45" s="187"/>
      <c r="JW45" s="187">
        <f t="shared" si="67"/>
        <v>0.56000000000000005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3.09</v>
      </c>
      <c r="J46" s="67"/>
      <c r="K46" s="67"/>
      <c r="L46" s="67"/>
      <c r="M46" s="67">
        <f t="shared" si="2"/>
        <v>3.09</v>
      </c>
      <c r="N46" s="67">
        <f t="shared" si="2"/>
        <v>0</v>
      </c>
      <c r="O46" s="212">
        <v>2.37</v>
      </c>
      <c r="P46" s="213"/>
      <c r="Q46" s="70"/>
      <c r="R46" s="67"/>
      <c r="S46" s="67">
        <f t="shared" si="3"/>
        <v>2.37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25.77</v>
      </c>
      <c r="AH46" s="67"/>
      <c r="AI46" s="67"/>
      <c r="AJ46" s="67"/>
      <c r="AK46" s="67">
        <f t="shared" si="6"/>
        <v>25.77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4.12</v>
      </c>
      <c r="EL46" s="212"/>
      <c r="EM46" s="219"/>
      <c r="EN46" s="219"/>
      <c r="EO46" s="67">
        <f t="shared" si="24"/>
        <v>4.12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>
        <v>0</v>
      </c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2.06</v>
      </c>
      <c r="GP46" s="172"/>
      <c r="GQ46" s="70">
        <f t="shared" si="40"/>
        <v>2.06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/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1.34</v>
      </c>
      <c r="HJ46" s="172"/>
      <c r="HK46" s="70">
        <f t="shared" si="49"/>
        <v>1.34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25.26</v>
      </c>
      <c r="HV46" s="70"/>
      <c r="HW46" s="70">
        <f t="shared" si="69"/>
        <v>25.26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129">
        <v>0</v>
      </c>
      <c r="IH46" s="211"/>
      <c r="II46" s="187">
        <f t="shared" si="56"/>
        <v>0</v>
      </c>
      <c r="IJ46" s="187">
        <f t="shared" si="56"/>
        <v>0</v>
      </c>
      <c r="IK46" s="129"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0.56000000000000005</v>
      </c>
      <c r="JV46" s="187"/>
      <c r="JW46" s="187">
        <f t="shared" si="67"/>
        <v>0.56000000000000005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3.09</v>
      </c>
      <c r="J47" s="67"/>
      <c r="K47" s="67"/>
      <c r="L47" s="67"/>
      <c r="M47" s="67">
        <f t="shared" si="2"/>
        <v>3.09</v>
      </c>
      <c r="N47" s="67">
        <f t="shared" si="2"/>
        <v>0</v>
      </c>
      <c r="O47" s="212">
        <v>2.37</v>
      </c>
      <c r="P47" s="213"/>
      <c r="Q47" s="70"/>
      <c r="R47" s="67"/>
      <c r="S47" s="67">
        <f t="shared" si="3"/>
        <v>2.37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61.86</v>
      </c>
      <c r="AH47" s="67"/>
      <c r="AI47" s="67"/>
      <c r="AJ47" s="67"/>
      <c r="AK47" s="67">
        <f t="shared" si="6"/>
        <v>61.86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>
        <v>0</v>
      </c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2.06</v>
      </c>
      <c r="GH47" s="172"/>
      <c r="GI47" s="70">
        <f t="shared" si="68"/>
        <v>2.06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2.27</v>
      </c>
      <c r="GP47" s="172"/>
      <c r="GQ47" s="70">
        <f t="shared" si="40"/>
        <v>2.27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/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1.34</v>
      </c>
      <c r="HJ47" s="172"/>
      <c r="HK47" s="70">
        <f t="shared" si="49"/>
        <v>1.34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25.26</v>
      </c>
      <c r="HV47" s="70"/>
      <c r="HW47" s="70">
        <f t="shared" si="69"/>
        <v>25.26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129">
        <v>0</v>
      </c>
      <c r="IH47" s="211"/>
      <c r="II47" s="187">
        <f t="shared" si="56"/>
        <v>0</v>
      </c>
      <c r="IJ47" s="187">
        <f t="shared" si="56"/>
        <v>0</v>
      </c>
      <c r="IK47" s="129">
        <v>3.32</v>
      </c>
      <c r="IM47" s="187">
        <f t="shared" si="57"/>
        <v>3.32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0.56000000000000005</v>
      </c>
      <c r="JV47" s="187"/>
      <c r="JW47" s="187">
        <f t="shared" si="67"/>
        <v>0.56000000000000005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3.09</v>
      </c>
      <c r="J48" s="67"/>
      <c r="K48" s="67"/>
      <c r="L48" s="67"/>
      <c r="M48" s="67">
        <f t="shared" si="2"/>
        <v>3.09</v>
      </c>
      <c r="N48" s="67">
        <f t="shared" si="2"/>
        <v>0</v>
      </c>
      <c r="O48" s="212">
        <v>2.37</v>
      </c>
      <c r="P48" s="213"/>
      <c r="Q48" s="70"/>
      <c r="R48" s="67"/>
      <c r="S48" s="67">
        <f t="shared" si="3"/>
        <v>2.37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56.7</v>
      </c>
      <c r="AH48" s="67"/>
      <c r="AI48" s="67"/>
      <c r="AJ48" s="67"/>
      <c r="AK48" s="67">
        <f t="shared" si="6"/>
        <v>56.7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>
        <v>0</v>
      </c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1.03</v>
      </c>
      <c r="GH48" s="172"/>
      <c r="GI48" s="70">
        <f t="shared" si="68"/>
        <v>1.03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2.16</v>
      </c>
      <c r="GP48" s="172"/>
      <c r="GQ48" s="70">
        <f t="shared" si="40"/>
        <v>2.16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/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1.34</v>
      </c>
      <c r="HJ48" s="172"/>
      <c r="HK48" s="70">
        <f t="shared" si="49"/>
        <v>1.34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25.26</v>
      </c>
      <c r="HV48" s="70"/>
      <c r="HW48" s="70">
        <f t="shared" si="69"/>
        <v>25.26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129">
        <v>0</v>
      </c>
      <c r="IH48" s="211"/>
      <c r="II48" s="187">
        <f t="shared" si="56"/>
        <v>0</v>
      </c>
      <c r="IJ48" s="187">
        <f t="shared" si="56"/>
        <v>0</v>
      </c>
      <c r="IK48" s="129">
        <v>3.32</v>
      </c>
      <c r="IM48" s="187">
        <f t="shared" si="57"/>
        <v>3.32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0.56000000000000005</v>
      </c>
      <c r="JV48" s="187"/>
      <c r="JW48" s="187">
        <f t="shared" si="67"/>
        <v>0.56000000000000005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3.09</v>
      </c>
      <c r="J49" s="67"/>
      <c r="K49" s="67"/>
      <c r="L49" s="67"/>
      <c r="M49" s="67">
        <f t="shared" si="2"/>
        <v>3.09</v>
      </c>
      <c r="N49" s="67">
        <f t="shared" si="2"/>
        <v>0</v>
      </c>
      <c r="O49" s="212">
        <v>2.37</v>
      </c>
      <c r="P49" s="213"/>
      <c r="Q49" s="70"/>
      <c r="R49" s="67"/>
      <c r="S49" s="67">
        <f t="shared" si="3"/>
        <v>2.37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>
        <v>0</v>
      </c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1.03</v>
      </c>
      <c r="GH49" s="172"/>
      <c r="GI49" s="70">
        <f t="shared" si="68"/>
        <v>1.03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2.37</v>
      </c>
      <c r="GP49" s="172"/>
      <c r="GQ49" s="70">
        <f t="shared" si="40"/>
        <v>2.37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/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1.34</v>
      </c>
      <c r="HJ49" s="172"/>
      <c r="HK49" s="70">
        <f t="shared" si="49"/>
        <v>1.34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25.26</v>
      </c>
      <c r="HV49" s="70"/>
      <c r="HW49" s="70">
        <f t="shared" si="69"/>
        <v>25.26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129">
        <v>0</v>
      </c>
      <c r="IH49" s="211"/>
      <c r="II49" s="187">
        <f t="shared" si="56"/>
        <v>0</v>
      </c>
      <c r="IJ49" s="187">
        <f t="shared" si="56"/>
        <v>0</v>
      </c>
      <c r="IK49" s="129">
        <v>3.32</v>
      </c>
      <c r="IM49" s="187">
        <f t="shared" si="57"/>
        <v>3.32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0</v>
      </c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19.59</v>
      </c>
      <c r="J50" s="67"/>
      <c r="K50" s="67"/>
      <c r="L50" s="67"/>
      <c r="M50" s="67">
        <f t="shared" si="2"/>
        <v>19.59</v>
      </c>
      <c r="N50" s="67">
        <f t="shared" si="2"/>
        <v>0</v>
      </c>
      <c r="O50" s="212">
        <v>2.37</v>
      </c>
      <c r="P50" s="213"/>
      <c r="Q50" s="70"/>
      <c r="R50" s="67"/>
      <c r="S50" s="67">
        <f t="shared" si="3"/>
        <v>2.37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20.62</v>
      </c>
      <c r="AH50" s="67"/>
      <c r="AI50" s="67"/>
      <c r="AJ50" s="67"/>
      <c r="AK50" s="67">
        <f t="shared" si="6"/>
        <v>20.62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>
        <v>0</v>
      </c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3.09</v>
      </c>
      <c r="GH50" s="172"/>
      <c r="GI50" s="70">
        <f t="shared" si="68"/>
        <v>3.09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2.4700000000000002</v>
      </c>
      <c r="GP50" s="172"/>
      <c r="GQ50" s="70">
        <f t="shared" si="40"/>
        <v>2.4700000000000002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/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1.34</v>
      </c>
      <c r="HJ50" s="172"/>
      <c r="HK50" s="70">
        <f t="shared" si="49"/>
        <v>1.34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25.26</v>
      </c>
      <c r="HV50" s="70"/>
      <c r="HW50" s="70">
        <f t="shared" si="69"/>
        <v>25.26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129">
        <v>0</v>
      </c>
      <c r="IH50" s="211"/>
      <c r="II50" s="187">
        <f t="shared" si="56"/>
        <v>0</v>
      </c>
      <c r="IJ50" s="187">
        <f t="shared" si="56"/>
        <v>0</v>
      </c>
      <c r="IK50" s="129">
        <v>3.32</v>
      </c>
      <c r="IM50" s="187">
        <f t="shared" si="57"/>
        <v>3.32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0</v>
      </c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3.09</v>
      </c>
      <c r="J51" s="67"/>
      <c r="K51" s="67"/>
      <c r="L51" s="67"/>
      <c r="M51" s="67">
        <f t="shared" si="2"/>
        <v>3.09</v>
      </c>
      <c r="N51" s="67">
        <f t="shared" si="2"/>
        <v>0</v>
      </c>
      <c r="O51" s="212">
        <v>2.37</v>
      </c>
      <c r="P51" s="213"/>
      <c r="Q51" s="70"/>
      <c r="R51" s="67"/>
      <c r="S51" s="67">
        <f t="shared" si="3"/>
        <v>2.37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41.24</v>
      </c>
      <c r="AH51" s="67"/>
      <c r="AI51" s="67"/>
      <c r="AJ51" s="67"/>
      <c r="AK51" s="67">
        <f t="shared" si="6"/>
        <v>41.24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>
        <v>0</v>
      </c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2.06</v>
      </c>
      <c r="GH51" s="172"/>
      <c r="GI51" s="70">
        <f t="shared" si="68"/>
        <v>2.06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2.27</v>
      </c>
      <c r="GP51" s="172"/>
      <c r="GQ51" s="70">
        <f t="shared" si="40"/>
        <v>2.27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/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1.34</v>
      </c>
      <c r="HJ51" s="172"/>
      <c r="HK51" s="70">
        <f t="shared" si="49"/>
        <v>1.34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25.26</v>
      </c>
      <c r="HV51" s="70"/>
      <c r="HW51" s="70">
        <f t="shared" si="69"/>
        <v>25.26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129">
        <v>0</v>
      </c>
      <c r="IH51" s="211"/>
      <c r="II51" s="187">
        <f t="shared" si="56"/>
        <v>0</v>
      </c>
      <c r="IJ51" s="187">
        <f t="shared" si="56"/>
        <v>0</v>
      </c>
      <c r="IK51" s="129"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3.09</v>
      </c>
      <c r="J52" s="67"/>
      <c r="K52" s="67"/>
      <c r="L52" s="67"/>
      <c r="M52" s="67">
        <f t="shared" si="2"/>
        <v>3.09</v>
      </c>
      <c r="N52" s="67">
        <f t="shared" si="2"/>
        <v>0</v>
      </c>
      <c r="O52" s="212">
        <v>2.37</v>
      </c>
      <c r="P52" s="213"/>
      <c r="Q52" s="70"/>
      <c r="R52" s="67"/>
      <c r="S52" s="67">
        <f t="shared" si="3"/>
        <v>2.37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>
        <v>0</v>
      </c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2.06</v>
      </c>
      <c r="GH52" s="172"/>
      <c r="GI52" s="70">
        <f t="shared" si="68"/>
        <v>2.06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2.58</v>
      </c>
      <c r="GP52" s="172"/>
      <c r="GQ52" s="70">
        <f t="shared" si="40"/>
        <v>2.58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/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1.34</v>
      </c>
      <c r="HJ52" s="172"/>
      <c r="HK52" s="70">
        <f t="shared" si="49"/>
        <v>1.34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25.26</v>
      </c>
      <c r="HV52" s="70"/>
      <c r="HW52" s="70">
        <f t="shared" si="69"/>
        <v>25.26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129">
        <v>0</v>
      </c>
      <c r="IH52" s="211"/>
      <c r="II52" s="187">
        <f t="shared" si="56"/>
        <v>0</v>
      </c>
      <c r="IJ52" s="187">
        <f t="shared" si="56"/>
        <v>0</v>
      </c>
      <c r="IK52" s="129"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3.09</v>
      </c>
      <c r="J53" s="67"/>
      <c r="K53" s="67"/>
      <c r="L53" s="67"/>
      <c r="M53" s="67">
        <f t="shared" si="2"/>
        <v>3.09</v>
      </c>
      <c r="N53" s="67">
        <f t="shared" si="2"/>
        <v>0</v>
      </c>
      <c r="O53" s="212">
        <v>2.37</v>
      </c>
      <c r="P53" s="213"/>
      <c r="Q53" s="70"/>
      <c r="R53" s="67"/>
      <c r="S53" s="67">
        <f t="shared" si="3"/>
        <v>2.37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41.24</v>
      </c>
      <c r="AH53" s="67"/>
      <c r="AI53" s="67"/>
      <c r="AJ53" s="67"/>
      <c r="AK53" s="67">
        <f t="shared" si="6"/>
        <v>41.24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>
        <v>0</v>
      </c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1.03</v>
      </c>
      <c r="GH53" s="172"/>
      <c r="GI53" s="70">
        <f t="shared" si="68"/>
        <v>1.03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2.68</v>
      </c>
      <c r="GP53" s="172"/>
      <c r="GQ53" s="70">
        <f t="shared" si="40"/>
        <v>2.68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/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1.34</v>
      </c>
      <c r="HJ53" s="172"/>
      <c r="HK53" s="70">
        <f t="shared" si="49"/>
        <v>1.34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25.26</v>
      </c>
      <c r="HV53" s="70"/>
      <c r="HW53" s="70">
        <f t="shared" si="69"/>
        <v>25.26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129">
        <v>0.88</v>
      </c>
      <c r="IH53" s="211"/>
      <c r="II53" s="187">
        <f t="shared" si="56"/>
        <v>0.88</v>
      </c>
      <c r="IJ53" s="187">
        <f t="shared" si="56"/>
        <v>0</v>
      </c>
      <c r="IK53" s="129"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3.09</v>
      </c>
      <c r="J54" s="67"/>
      <c r="K54" s="67"/>
      <c r="L54" s="67"/>
      <c r="M54" s="67">
        <f t="shared" si="2"/>
        <v>3.09</v>
      </c>
      <c r="N54" s="67">
        <f t="shared" si="2"/>
        <v>0</v>
      </c>
      <c r="O54" s="212">
        <v>2.37</v>
      </c>
      <c r="P54" s="213"/>
      <c r="Q54" s="70"/>
      <c r="R54" s="67"/>
      <c r="S54" s="67">
        <f t="shared" si="3"/>
        <v>2.37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72.16</v>
      </c>
      <c r="AH54" s="67"/>
      <c r="AI54" s="67"/>
      <c r="AJ54" s="67"/>
      <c r="AK54" s="67">
        <f t="shared" si="6"/>
        <v>72.16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>
        <v>0</v>
      </c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2.58</v>
      </c>
      <c r="GP54" s="172"/>
      <c r="GQ54" s="70">
        <f t="shared" si="40"/>
        <v>2.58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/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1.34</v>
      </c>
      <c r="HJ54" s="172"/>
      <c r="HK54" s="70">
        <f t="shared" si="49"/>
        <v>1.34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25.26</v>
      </c>
      <c r="HV54" s="70"/>
      <c r="HW54" s="70">
        <f t="shared" si="69"/>
        <v>25.26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129">
        <v>1.1100000000000001</v>
      </c>
      <c r="IH54" s="211"/>
      <c r="II54" s="187">
        <f t="shared" si="56"/>
        <v>1.1100000000000001</v>
      </c>
      <c r="IJ54" s="187">
        <f t="shared" si="56"/>
        <v>0</v>
      </c>
      <c r="IK54" s="129"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3.09</v>
      </c>
      <c r="J55" s="67"/>
      <c r="K55" s="67"/>
      <c r="L55" s="67"/>
      <c r="M55" s="67">
        <f t="shared" si="2"/>
        <v>3.09</v>
      </c>
      <c r="N55" s="67">
        <f t="shared" si="2"/>
        <v>0</v>
      </c>
      <c r="O55" s="212">
        <v>2.37</v>
      </c>
      <c r="P55" s="213"/>
      <c r="Q55" s="70"/>
      <c r="R55" s="67"/>
      <c r="S55" s="67">
        <f t="shared" si="3"/>
        <v>2.37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30.93</v>
      </c>
      <c r="AH55" s="67"/>
      <c r="AI55" s="67"/>
      <c r="AJ55" s="67"/>
      <c r="AK55" s="67">
        <f t="shared" si="6"/>
        <v>30.93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>
        <v>0</v>
      </c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2.4700000000000002</v>
      </c>
      <c r="GP55" s="172"/>
      <c r="GQ55" s="70">
        <f t="shared" si="40"/>
        <v>2.4700000000000002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/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1.34</v>
      </c>
      <c r="HJ55" s="172"/>
      <c r="HK55" s="70">
        <f t="shared" si="49"/>
        <v>1.34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25.26</v>
      </c>
      <c r="HV55" s="70"/>
      <c r="HW55" s="70">
        <f t="shared" si="69"/>
        <v>25.26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129">
        <v>0.11</v>
      </c>
      <c r="IH55" s="211"/>
      <c r="II55" s="187">
        <f t="shared" si="56"/>
        <v>0.11</v>
      </c>
      <c r="IJ55" s="187">
        <f t="shared" si="56"/>
        <v>0</v>
      </c>
      <c r="IK55" s="129"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3.09</v>
      </c>
      <c r="J56" s="67"/>
      <c r="K56" s="67"/>
      <c r="L56" s="67"/>
      <c r="M56" s="67">
        <f t="shared" si="2"/>
        <v>3.09</v>
      </c>
      <c r="N56" s="67">
        <f t="shared" si="2"/>
        <v>0</v>
      </c>
      <c r="O56" s="212">
        <v>2.37</v>
      </c>
      <c r="P56" s="213"/>
      <c r="Q56" s="70"/>
      <c r="R56" s="67"/>
      <c r="S56" s="67">
        <f t="shared" si="3"/>
        <v>2.37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>
        <v>0</v>
      </c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2.4700000000000002</v>
      </c>
      <c r="GP56" s="172"/>
      <c r="GQ56" s="70">
        <f t="shared" si="40"/>
        <v>2.4700000000000002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/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1.34</v>
      </c>
      <c r="HJ56" s="172"/>
      <c r="HK56" s="70">
        <f t="shared" si="49"/>
        <v>1.34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25.26</v>
      </c>
      <c r="HV56" s="70"/>
      <c r="HW56" s="70">
        <f t="shared" si="69"/>
        <v>25.26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129">
        <v>0.11</v>
      </c>
      <c r="IH56" s="211"/>
      <c r="II56" s="187">
        <f t="shared" si="56"/>
        <v>0.11</v>
      </c>
      <c r="IJ56" s="187">
        <f t="shared" si="56"/>
        <v>0</v>
      </c>
      <c r="IK56" s="129"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3.09</v>
      </c>
      <c r="J57" s="67"/>
      <c r="K57" s="67"/>
      <c r="L57" s="67"/>
      <c r="M57" s="67">
        <f t="shared" si="2"/>
        <v>3.09</v>
      </c>
      <c r="N57" s="67">
        <f t="shared" si="2"/>
        <v>0</v>
      </c>
      <c r="O57" s="212">
        <v>2.37</v>
      </c>
      <c r="P57" s="213"/>
      <c r="Q57" s="70"/>
      <c r="R57" s="67"/>
      <c r="S57" s="67">
        <f t="shared" si="3"/>
        <v>2.37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>
        <v>0</v>
      </c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2.37</v>
      </c>
      <c r="GP57" s="172"/>
      <c r="GQ57" s="70">
        <f t="shared" si="40"/>
        <v>2.37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/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1.34</v>
      </c>
      <c r="HJ57" s="172"/>
      <c r="HK57" s="70">
        <f t="shared" si="49"/>
        <v>1.34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25.26</v>
      </c>
      <c r="HV57" s="70"/>
      <c r="HW57" s="70">
        <f t="shared" si="69"/>
        <v>25.26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129">
        <v>1.1100000000000001</v>
      </c>
      <c r="IH57" s="211"/>
      <c r="II57" s="187">
        <f t="shared" si="56"/>
        <v>1.1100000000000001</v>
      </c>
      <c r="IJ57" s="187">
        <f t="shared" si="56"/>
        <v>0</v>
      </c>
      <c r="IK57" s="129"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3.09</v>
      </c>
      <c r="J58" s="67"/>
      <c r="K58" s="67"/>
      <c r="L58" s="67"/>
      <c r="M58" s="67">
        <f t="shared" si="2"/>
        <v>3.09</v>
      </c>
      <c r="N58" s="67">
        <f t="shared" si="2"/>
        <v>0</v>
      </c>
      <c r="O58" s="212">
        <v>2.37</v>
      </c>
      <c r="P58" s="213"/>
      <c r="Q58" s="70"/>
      <c r="R58" s="67"/>
      <c r="S58" s="67">
        <f t="shared" si="3"/>
        <v>2.37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10.31</v>
      </c>
      <c r="AH58" s="67"/>
      <c r="AI58" s="67"/>
      <c r="AJ58" s="67"/>
      <c r="AK58" s="67">
        <f t="shared" si="6"/>
        <v>10.31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>
        <v>0</v>
      </c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2.58</v>
      </c>
      <c r="GP58" s="172"/>
      <c r="GQ58" s="70">
        <f t="shared" si="40"/>
        <v>2.58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/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1.34</v>
      </c>
      <c r="HJ58" s="172"/>
      <c r="HK58" s="70">
        <f t="shared" si="49"/>
        <v>1.34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25.26</v>
      </c>
      <c r="HV58" s="70"/>
      <c r="HW58" s="70">
        <f t="shared" si="69"/>
        <v>25.26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129">
        <v>1</v>
      </c>
      <c r="IH58" s="211"/>
      <c r="II58" s="187">
        <f t="shared" si="56"/>
        <v>1</v>
      </c>
      <c r="IJ58" s="187">
        <f t="shared" si="56"/>
        <v>0</v>
      </c>
      <c r="IK58" s="129"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3.09</v>
      </c>
      <c r="J59" s="67"/>
      <c r="K59" s="67"/>
      <c r="L59" s="67"/>
      <c r="M59" s="67">
        <f t="shared" si="2"/>
        <v>3.09</v>
      </c>
      <c r="N59" s="67">
        <f t="shared" si="2"/>
        <v>0</v>
      </c>
      <c r="O59" s="212">
        <v>2.37</v>
      </c>
      <c r="P59" s="213"/>
      <c r="Q59" s="70"/>
      <c r="R59" s="67"/>
      <c r="S59" s="67">
        <f t="shared" si="3"/>
        <v>2.37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36.08</v>
      </c>
      <c r="AH59" s="67"/>
      <c r="AI59" s="67"/>
      <c r="AJ59" s="67"/>
      <c r="AK59" s="67">
        <f t="shared" si="6"/>
        <v>36.08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>
        <v>0</v>
      </c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2.58</v>
      </c>
      <c r="GP59" s="172"/>
      <c r="GQ59" s="70">
        <f t="shared" si="40"/>
        <v>2.58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/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1.34</v>
      </c>
      <c r="HJ59" s="172"/>
      <c r="HK59" s="70">
        <f t="shared" si="49"/>
        <v>1.34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25.26</v>
      </c>
      <c r="HV59" s="70"/>
      <c r="HW59" s="70">
        <f t="shared" si="69"/>
        <v>25.26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129">
        <v>0.56000000000000005</v>
      </c>
      <c r="IH59" s="211"/>
      <c r="II59" s="187">
        <f t="shared" si="56"/>
        <v>0.56000000000000005</v>
      </c>
      <c r="IJ59" s="187">
        <f t="shared" si="56"/>
        <v>0</v>
      </c>
      <c r="IK59" s="129"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6.19</v>
      </c>
      <c r="J60" s="67"/>
      <c r="K60" s="67"/>
      <c r="L60" s="67"/>
      <c r="M60" s="67">
        <f t="shared" si="2"/>
        <v>6.19</v>
      </c>
      <c r="N60" s="67">
        <f t="shared" si="2"/>
        <v>0</v>
      </c>
      <c r="O60" s="212">
        <v>2.37</v>
      </c>
      <c r="P60" s="213"/>
      <c r="Q60" s="70"/>
      <c r="R60" s="67"/>
      <c r="S60" s="67">
        <f t="shared" si="3"/>
        <v>2.37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15.46</v>
      </c>
      <c r="AH60" s="67"/>
      <c r="AI60" s="67"/>
      <c r="AJ60" s="67"/>
      <c r="AK60" s="67">
        <f t="shared" si="6"/>
        <v>15.46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>
        <v>0</v>
      </c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2.37</v>
      </c>
      <c r="GP60" s="172"/>
      <c r="GQ60" s="70">
        <f t="shared" si="40"/>
        <v>2.37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/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1.34</v>
      </c>
      <c r="HJ60" s="172"/>
      <c r="HK60" s="70">
        <f t="shared" si="49"/>
        <v>1.34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25.26</v>
      </c>
      <c r="HV60" s="70"/>
      <c r="HW60" s="70">
        <f t="shared" si="69"/>
        <v>25.26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129">
        <v>0.56000000000000005</v>
      </c>
      <c r="IH60" s="211"/>
      <c r="II60" s="187">
        <f t="shared" si="56"/>
        <v>0.56000000000000005</v>
      </c>
      <c r="IJ60" s="187">
        <f t="shared" si="56"/>
        <v>0</v>
      </c>
      <c r="IK60" s="129"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4.12</v>
      </c>
      <c r="J61" s="67"/>
      <c r="K61" s="67"/>
      <c r="L61" s="67"/>
      <c r="M61" s="67">
        <f t="shared" si="2"/>
        <v>4.12</v>
      </c>
      <c r="N61" s="67">
        <f t="shared" si="2"/>
        <v>0</v>
      </c>
      <c r="O61" s="212">
        <v>2.37</v>
      </c>
      <c r="P61" s="213"/>
      <c r="Q61" s="70"/>
      <c r="R61" s="67"/>
      <c r="S61" s="67">
        <f t="shared" si="3"/>
        <v>2.37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20.62</v>
      </c>
      <c r="AH61" s="67"/>
      <c r="AI61" s="67"/>
      <c r="AJ61" s="67"/>
      <c r="AK61" s="67">
        <f t="shared" si="6"/>
        <v>20.62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>
        <v>0</v>
      </c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2.58</v>
      </c>
      <c r="GP61" s="172"/>
      <c r="GQ61" s="70">
        <f t="shared" si="40"/>
        <v>2.58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/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1.44</v>
      </c>
      <c r="HJ61" s="172"/>
      <c r="HK61" s="70">
        <f t="shared" si="49"/>
        <v>1.44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25.26</v>
      </c>
      <c r="HV61" s="70"/>
      <c r="HW61" s="70">
        <f t="shared" si="69"/>
        <v>25.26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129">
        <v>0.11</v>
      </c>
      <c r="IH61" s="211"/>
      <c r="II61" s="187">
        <f t="shared" si="56"/>
        <v>0.11</v>
      </c>
      <c r="IJ61" s="187">
        <f t="shared" si="56"/>
        <v>0</v>
      </c>
      <c r="IK61" s="129">
        <v>2.2200000000000002</v>
      </c>
      <c r="IM61" s="187">
        <f t="shared" si="57"/>
        <v>2.2200000000000002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3.09</v>
      </c>
      <c r="J62" s="67"/>
      <c r="K62" s="67"/>
      <c r="L62" s="67"/>
      <c r="M62" s="67">
        <f t="shared" si="2"/>
        <v>3.09</v>
      </c>
      <c r="N62" s="67">
        <f t="shared" si="2"/>
        <v>0</v>
      </c>
      <c r="O62" s="212">
        <v>2.37</v>
      </c>
      <c r="P62" s="213"/>
      <c r="Q62" s="70"/>
      <c r="R62" s="67"/>
      <c r="S62" s="67">
        <f t="shared" si="3"/>
        <v>2.37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72.16</v>
      </c>
      <c r="AH62" s="67"/>
      <c r="AI62" s="67"/>
      <c r="AJ62" s="67"/>
      <c r="AK62" s="67">
        <f t="shared" si="6"/>
        <v>72.16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>
        <v>0</v>
      </c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2.37</v>
      </c>
      <c r="GP62" s="172"/>
      <c r="GQ62" s="70">
        <f t="shared" si="40"/>
        <v>2.37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/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1.44</v>
      </c>
      <c r="HJ62" s="172"/>
      <c r="HK62" s="70">
        <f t="shared" si="49"/>
        <v>1.44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25.26</v>
      </c>
      <c r="HV62" s="70"/>
      <c r="HW62" s="70">
        <f t="shared" si="69"/>
        <v>25.26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129">
        <v>0</v>
      </c>
      <c r="IH62" s="211"/>
      <c r="II62" s="187">
        <f t="shared" si="56"/>
        <v>0</v>
      </c>
      <c r="IJ62" s="187">
        <f t="shared" si="56"/>
        <v>0</v>
      </c>
      <c r="IK62" s="129">
        <v>2.2200000000000002</v>
      </c>
      <c r="IM62" s="187">
        <f t="shared" si="57"/>
        <v>2.2200000000000002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3.09</v>
      </c>
      <c r="J63" s="67"/>
      <c r="K63" s="67"/>
      <c r="L63" s="67"/>
      <c r="M63" s="67">
        <f t="shared" si="2"/>
        <v>3.09</v>
      </c>
      <c r="N63" s="67">
        <f t="shared" si="2"/>
        <v>0</v>
      </c>
      <c r="O63" s="212">
        <v>2.37</v>
      </c>
      <c r="P63" s="213"/>
      <c r="Q63" s="70"/>
      <c r="R63" s="67"/>
      <c r="S63" s="67">
        <f t="shared" si="3"/>
        <v>2.37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51.55</v>
      </c>
      <c r="AH63" s="67"/>
      <c r="AI63" s="67"/>
      <c r="AJ63" s="67"/>
      <c r="AK63" s="67">
        <f t="shared" si="6"/>
        <v>51.55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>
        <v>0</v>
      </c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3.51</v>
      </c>
      <c r="GP63" s="172"/>
      <c r="GQ63" s="70">
        <f t="shared" si="40"/>
        <v>3.51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1.03</v>
      </c>
      <c r="GX63" s="172"/>
      <c r="GY63" s="70">
        <f t="shared" si="44"/>
        <v>1.03</v>
      </c>
      <c r="GZ63" s="70">
        <f t="shared" si="45"/>
        <v>0</v>
      </c>
      <c r="HA63" s="172"/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1.44</v>
      </c>
      <c r="HJ63" s="172"/>
      <c r="HK63" s="70">
        <f t="shared" si="49"/>
        <v>1.44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25.26</v>
      </c>
      <c r="HV63" s="70"/>
      <c r="HW63" s="70">
        <f t="shared" si="69"/>
        <v>25.26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129">
        <v>0.11</v>
      </c>
      <c r="IH63" s="211"/>
      <c r="II63" s="187">
        <f t="shared" si="56"/>
        <v>0.11</v>
      </c>
      <c r="IJ63" s="187">
        <f t="shared" si="56"/>
        <v>0</v>
      </c>
      <c r="IK63" s="129">
        <v>2.2200000000000002</v>
      </c>
      <c r="IM63" s="187">
        <f t="shared" si="57"/>
        <v>2.2200000000000002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3.09</v>
      </c>
      <c r="J64" s="67"/>
      <c r="K64" s="67"/>
      <c r="L64" s="67"/>
      <c r="M64" s="67">
        <f t="shared" si="2"/>
        <v>3.09</v>
      </c>
      <c r="N64" s="67">
        <f t="shared" si="2"/>
        <v>0</v>
      </c>
      <c r="O64" s="212">
        <v>2.37</v>
      </c>
      <c r="P64" s="213"/>
      <c r="Q64" s="70"/>
      <c r="R64" s="67"/>
      <c r="S64" s="67">
        <f t="shared" si="3"/>
        <v>2.37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>
        <v>0</v>
      </c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3.4</v>
      </c>
      <c r="GP64" s="172"/>
      <c r="GQ64" s="70">
        <f t="shared" si="40"/>
        <v>3.4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1.03</v>
      </c>
      <c r="GX64" s="172"/>
      <c r="GY64" s="70">
        <f t="shared" si="44"/>
        <v>1.03</v>
      </c>
      <c r="GZ64" s="70">
        <f t="shared" si="45"/>
        <v>0</v>
      </c>
      <c r="HA64" s="172"/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1.44</v>
      </c>
      <c r="HJ64" s="172"/>
      <c r="HK64" s="70">
        <f t="shared" si="49"/>
        <v>1.44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25.26</v>
      </c>
      <c r="HV64" s="70"/>
      <c r="HW64" s="70">
        <f t="shared" si="69"/>
        <v>25.26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129">
        <v>0.11</v>
      </c>
      <c r="IH64" s="211"/>
      <c r="II64" s="187">
        <f t="shared" si="56"/>
        <v>0.11</v>
      </c>
      <c r="IJ64" s="187">
        <f t="shared" si="56"/>
        <v>0</v>
      </c>
      <c r="IK64" s="129">
        <v>2.2200000000000002</v>
      </c>
      <c r="IM64" s="187">
        <f t="shared" si="57"/>
        <v>2.2200000000000002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0.77</v>
      </c>
      <c r="JV64" s="187"/>
      <c r="JW64" s="187">
        <f t="shared" si="67"/>
        <v>0.77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3.09</v>
      </c>
      <c r="J65" s="67"/>
      <c r="K65" s="67"/>
      <c r="L65" s="67"/>
      <c r="M65" s="67">
        <f t="shared" si="2"/>
        <v>3.09</v>
      </c>
      <c r="N65" s="67">
        <f t="shared" si="2"/>
        <v>0</v>
      </c>
      <c r="O65" s="212">
        <v>1.86</v>
      </c>
      <c r="P65" s="213"/>
      <c r="Q65" s="70"/>
      <c r="R65" s="67"/>
      <c r="S65" s="67">
        <f t="shared" si="3"/>
        <v>1.86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20.62</v>
      </c>
      <c r="AH65" s="67"/>
      <c r="AI65" s="67"/>
      <c r="AJ65" s="67"/>
      <c r="AK65" s="67">
        <f t="shared" si="6"/>
        <v>20.62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>
        <v>0</v>
      </c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3.2</v>
      </c>
      <c r="GP65" s="172"/>
      <c r="GQ65" s="70">
        <f t="shared" si="40"/>
        <v>3.2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1.03</v>
      </c>
      <c r="GX65" s="172"/>
      <c r="GY65" s="70">
        <f t="shared" si="44"/>
        <v>1.03</v>
      </c>
      <c r="GZ65" s="70">
        <f t="shared" si="45"/>
        <v>0</v>
      </c>
      <c r="HA65" s="172"/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1.44</v>
      </c>
      <c r="HJ65" s="172"/>
      <c r="HK65" s="70">
        <f t="shared" si="49"/>
        <v>1.44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25.26</v>
      </c>
      <c r="HV65" s="70"/>
      <c r="HW65" s="70">
        <f t="shared" si="69"/>
        <v>25.26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129">
        <v>0.11</v>
      </c>
      <c r="IH65" s="211"/>
      <c r="II65" s="187">
        <f t="shared" si="56"/>
        <v>0.11</v>
      </c>
      <c r="IJ65" s="187">
        <f t="shared" si="56"/>
        <v>0</v>
      </c>
      <c r="IK65" s="129">
        <v>2.2200000000000002</v>
      </c>
      <c r="IM65" s="187">
        <f t="shared" si="57"/>
        <v>2.2200000000000002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0.88</v>
      </c>
      <c r="JV65" s="187"/>
      <c r="JW65" s="187">
        <f t="shared" si="67"/>
        <v>0.88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3.09</v>
      </c>
      <c r="J66" s="67"/>
      <c r="K66" s="67"/>
      <c r="L66" s="67"/>
      <c r="M66" s="67">
        <f t="shared" si="2"/>
        <v>3.09</v>
      </c>
      <c r="N66" s="67">
        <f t="shared" si="2"/>
        <v>0</v>
      </c>
      <c r="O66" s="212">
        <v>1.86</v>
      </c>
      <c r="P66" s="213"/>
      <c r="Q66" s="70"/>
      <c r="R66" s="67"/>
      <c r="S66" s="67">
        <f t="shared" si="3"/>
        <v>1.86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51.55</v>
      </c>
      <c r="AH66" s="67"/>
      <c r="AI66" s="67"/>
      <c r="AJ66" s="67"/>
      <c r="AK66" s="67">
        <f t="shared" si="6"/>
        <v>51.55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>
        <v>0</v>
      </c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2.06</v>
      </c>
      <c r="GH66" s="172"/>
      <c r="GI66" s="70">
        <f t="shared" si="68"/>
        <v>2.06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2.58</v>
      </c>
      <c r="GP66" s="172"/>
      <c r="GQ66" s="70">
        <f t="shared" si="40"/>
        <v>2.58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1.03</v>
      </c>
      <c r="GX66" s="172"/>
      <c r="GY66" s="70">
        <f t="shared" si="44"/>
        <v>1.03</v>
      </c>
      <c r="GZ66" s="70">
        <f t="shared" si="45"/>
        <v>0</v>
      </c>
      <c r="HA66" s="172"/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1.44</v>
      </c>
      <c r="HJ66" s="172"/>
      <c r="HK66" s="70">
        <f t="shared" si="49"/>
        <v>1.44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25.26</v>
      </c>
      <c r="HV66" s="70"/>
      <c r="HW66" s="70">
        <f t="shared" si="69"/>
        <v>25.26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129">
        <v>0</v>
      </c>
      <c r="IH66" s="211"/>
      <c r="II66" s="187">
        <f t="shared" si="56"/>
        <v>0</v>
      </c>
      <c r="IJ66" s="187">
        <f t="shared" si="56"/>
        <v>0</v>
      </c>
      <c r="IK66" s="129">
        <v>2.2200000000000002</v>
      </c>
      <c r="IM66" s="187">
        <f t="shared" si="57"/>
        <v>2.2200000000000002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0.77</v>
      </c>
      <c r="JV66" s="187"/>
      <c r="JW66" s="187">
        <f t="shared" si="67"/>
        <v>0.77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3.09</v>
      </c>
      <c r="J67" s="67"/>
      <c r="K67" s="67"/>
      <c r="L67" s="67"/>
      <c r="M67" s="67">
        <f t="shared" si="2"/>
        <v>3.09</v>
      </c>
      <c r="N67" s="67">
        <f t="shared" si="2"/>
        <v>0</v>
      </c>
      <c r="O67" s="212">
        <v>1.86</v>
      </c>
      <c r="P67" s="213"/>
      <c r="Q67" s="70"/>
      <c r="R67" s="67"/>
      <c r="S67" s="67">
        <f t="shared" si="3"/>
        <v>1.86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51.55</v>
      </c>
      <c r="AH67" s="67"/>
      <c r="AI67" s="67"/>
      <c r="AJ67" s="67"/>
      <c r="AK67" s="67">
        <f t="shared" si="6"/>
        <v>51.55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>
        <v>0</v>
      </c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1.03</v>
      </c>
      <c r="GH67" s="172"/>
      <c r="GI67" s="70">
        <f t="shared" si="68"/>
        <v>1.03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2.58</v>
      </c>
      <c r="GP67" s="172"/>
      <c r="GQ67" s="70">
        <f t="shared" si="40"/>
        <v>2.58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1.03</v>
      </c>
      <c r="GX67" s="172"/>
      <c r="GY67" s="70">
        <f t="shared" si="44"/>
        <v>1.03</v>
      </c>
      <c r="GZ67" s="70">
        <f t="shared" si="45"/>
        <v>0</v>
      </c>
      <c r="HA67" s="172"/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1.44</v>
      </c>
      <c r="HJ67" s="172"/>
      <c r="HK67" s="70">
        <f t="shared" si="49"/>
        <v>1.44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25.26</v>
      </c>
      <c r="HV67" s="70"/>
      <c r="HW67" s="70">
        <f t="shared" si="69"/>
        <v>25.26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129">
        <v>0</v>
      </c>
      <c r="IH67" s="211"/>
      <c r="II67" s="187">
        <f t="shared" si="56"/>
        <v>0</v>
      </c>
      <c r="IJ67" s="187">
        <f t="shared" si="56"/>
        <v>0</v>
      </c>
      <c r="IK67" s="129">
        <v>2.2200000000000002</v>
      </c>
      <c r="IM67" s="187">
        <f t="shared" si="57"/>
        <v>2.2200000000000002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0.67</v>
      </c>
      <c r="JV67" s="187"/>
      <c r="JW67" s="187">
        <f t="shared" si="67"/>
        <v>0.67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3.09</v>
      </c>
      <c r="J68" s="67"/>
      <c r="K68" s="67"/>
      <c r="L68" s="67"/>
      <c r="M68" s="67">
        <f t="shared" si="2"/>
        <v>3.09</v>
      </c>
      <c r="N68" s="67">
        <f t="shared" si="2"/>
        <v>0</v>
      </c>
      <c r="O68" s="212">
        <v>1.86</v>
      </c>
      <c r="P68" s="213"/>
      <c r="Q68" s="70"/>
      <c r="R68" s="67"/>
      <c r="S68" s="67">
        <f t="shared" si="3"/>
        <v>1.86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51.55</v>
      </c>
      <c r="AH68" s="67"/>
      <c r="AI68" s="67"/>
      <c r="AJ68" s="67"/>
      <c r="AK68" s="67">
        <f t="shared" si="6"/>
        <v>51.55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>
        <v>0</v>
      </c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1.03</v>
      </c>
      <c r="GH68" s="172"/>
      <c r="GI68" s="70">
        <f t="shared" si="68"/>
        <v>1.03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2.89</v>
      </c>
      <c r="GP68" s="172"/>
      <c r="GQ68" s="70">
        <f t="shared" si="40"/>
        <v>2.89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1.03</v>
      </c>
      <c r="GX68" s="172"/>
      <c r="GY68" s="70">
        <f t="shared" si="44"/>
        <v>1.03</v>
      </c>
      <c r="GZ68" s="70">
        <f t="shared" si="45"/>
        <v>0</v>
      </c>
      <c r="HA68" s="172"/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1.44</v>
      </c>
      <c r="HJ68" s="172"/>
      <c r="HK68" s="70">
        <f t="shared" si="49"/>
        <v>1.44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25.26</v>
      </c>
      <c r="HV68" s="70"/>
      <c r="HW68" s="70">
        <f t="shared" si="69"/>
        <v>25.26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129">
        <v>0</v>
      </c>
      <c r="IH68" s="211"/>
      <c r="II68" s="187">
        <f t="shared" si="56"/>
        <v>0</v>
      </c>
      <c r="IJ68" s="187">
        <f t="shared" si="56"/>
        <v>0</v>
      </c>
      <c r="IK68" s="129">
        <v>2.2200000000000002</v>
      </c>
      <c r="IM68" s="187">
        <f t="shared" si="57"/>
        <v>2.2200000000000002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1.67</v>
      </c>
      <c r="JV68" s="187"/>
      <c r="JW68" s="187">
        <f t="shared" si="67"/>
        <v>1.67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3.09</v>
      </c>
      <c r="J69" s="67"/>
      <c r="K69" s="67"/>
      <c r="L69" s="67"/>
      <c r="M69" s="67">
        <f t="shared" si="2"/>
        <v>3.09</v>
      </c>
      <c r="N69" s="67">
        <f t="shared" si="2"/>
        <v>0</v>
      </c>
      <c r="O69" s="212">
        <v>1.86</v>
      </c>
      <c r="P69" s="213"/>
      <c r="Q69" s="70"/>
      <c r="R69" s="67"/>
      <c r="S69" s="67">
        <f t="shared" si="3"/>
        <v>1.86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20.62</v>
      </c>
      <c r="AH69" s="67"/>
      <c r="AI69" s="67"/>
      <c r="AJ69" s="67"/>
      <c r="AK69" s="67">
        <f t="shared" si="6"/>
        <v>20.62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>
        <v>0</v>
      </c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2.58</v>
      </c>
      <c r="GH69" s="172"/>
      <c r="GI69" s="70">
        <f t="shared" si="68"/>
        <v>2.58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2.78</v>
      </c>
      <c r="GP69" s="172"/>
      <c r="GQ69" s="70">
        <f t="shared" si="40"/>
        <v>2.78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1.03</v>
      </c>
      <c r="GX69" s="172"/>
      <c r="GY69" s="70">
        <f t="shared" si="44"/>
        <v>1.03</v>
      </c>
      <c r="GZ69" s="70">
        <f t="shared" si="45"/>
        <v>0</v>
      </c>
      <c r="HA69" s="172"/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1.44</v>
      </c>
      <c r="HJ69" s="172"/>
      <c r="HK69" s="70">
        <f t="shared" si="49"/>
        <v>1.44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25.26</v>
      </c>
      <c r="HV69" s="70"/>
      <c r="HW69" s="70">
        <f t="shared" si="69"/>
        <v>25.26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129">
        <v>0</v>
      </c>
      <c r="IH69" s="211"/>
      <c r="II69" s="187">
        <f t="shared" si="56"/>
        <v>0</v>
      </c>
      <c r="IJ69" s="187">
        <f t="shared" si="56"/>
        <v>0</v>
      </c>
      <c r="IK69" s="129">
        <v>2.2200000000000002</v>
      </c>
      <c r="IM69" s="187">
        <f t="shared" si="57"/>
        <v>2.2200000000000002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0.56000000000000005</v>
      </c>
      <c r="JV69" s="187"/>
      <c r="JW69" s="187">
        <f t="shared" si="67"/>
        <v>0.56000000000000005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3.09</v>
      </c>
      <c r="J70" s="67"/>
      <c r="K70" s="67"/>
      <c r="L70" s="67"/>
      <c r="M70" s="67">
        <f t="shared" si="2"/>
        <v>3.09</v>
      </c>
      <c r="N70" s="67">
        <f t="shared" si="2"/>
        <v>0</v>
      </c>
      <c r="O70" s="212">
        <v>1.86</v>
      </c>
      <c r="P70" s="213"/>
      <c r="Q70" s="70"/>
      <c r="R70" s="67"/>
      <c r="S70" s="67">
        <f t="shared" si="3"/>
        <v>1.86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>
        <v>0</v>
      </c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1.55</v>
      </c>
      <c r="GH70" s="172"/>
      <c r="GI70" s="70">
        <f t="shared" si="68"/>
        <v>1.55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2.4700000000000002</v>
      </c>
      <c r="GP70" s="172"/>
      <c r="GQ70" s="70">
        <f t="shared" si="40"/>
        <v>2.4700000000000002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1.03</v>
      </c>
      <c r="GX70" s="172"/>
      <c r="GY70" s="70">
        <f t="shared" si="44"/>
        <v>1.03</v>
      </c>
      <c r="GZ70" s="70">
        <f t="shared" si="45"/>
        <v>0</v>
      </c>
      <c r="HA70" s="172"/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1.44</v>
      </c>
      <c r="HJ70" s="172"/>
      <c r="HK70" s="70">
        <f t="shared" si="49"/>
        <v>1.44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25.26</v>
      </c>
      <c r="HV70" s="70"/>
      <c r="HW70" s="70">
        <f t="shared" si="69"/>
        <v>25.26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129">
        <v>0</v>
      </c>
      <c r="IH70" s="211"/>
      <c r="II70" s="187">
        <f t="shared" si="56"/>
        <v>0</v>
      </c>
      <c r="IJ70" s="187">
        <f t="shared" si="56"/>
        <v>0</v>
      </c>
      <c r="IK70" s="129">
        <v>2.2200000000000002</v>
      </c>
      <c r="IM70" s="187">
        <f t="shared" si="57"/>
        <v>2.2200000000000002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0.56000000000000005</v>
      </c>
      <c r="JV70" s="187"/>
      <c r="JW70" s="187">
        <f t="shared" si="67"/>
        <v>0.56000000000000005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3.09</v>
      </c>
      <c r="J71" s="67"/>
      <c r="K71" s="67"/>
      <c r="L71" s="67"/>
      <c r="M71" s="67">
        <f t="shared" si="2"/>
        <v>3.09</v>
      </c>
      <c r="N71" s="67">
        <f t="shared" si="2"/>
        <v>0</v>
      </c>
      <c r="O71" s="212">
        <v>1.86</v>
      </c>
      <c r="P71" s="213"/>
      <c r="Q71" s="70"/>
      <c r="R71" s="67"/>
      <c r="S71" s="67">
        <f t="shared" si="3"/>
        <v>1.86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3.09</v>
      </c>
      <c r="EL71" s="212"/>
      <c r="EM71" s="219"/>
      <c r="EN71" s="219"/>
      <c r="EO71" s="67">
        <f t="shared" si="24"/>
        <v>3.09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>
        <v>0</v>
      </c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1.03</v>
      </c>
      <c r="GH71" s="172"/>
      <c r="GI71" s="70">
        <f t="shared" si="68"/>
        <v>1.03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1.86</v>
      </c>
      <c r="GP71" s="172"/>
      <c r="GQ71" s="70">
        <f t="shared" si="40"/>
        <v>1.86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1.03</v>
      </c>
      <c r="GX71" s="172"/>
      <c r="GY71" s="70">
        <f t="shared" si="44"/>
        <v>1.03</v>
      </c>
      <c r="GZ71" s="70">
        <f t="shared" si="45"/>
        <v>0</v>
      </c>
      <c r="HA71" s="172"/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1.44</v>
      </c>
      <c r="HJ71" s="172"/>
      <c r="HK71" s="70">
        <f t="shared" si="49"/>
        <v>1.44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25.26</v>
      </c>
      <c r="HV71" s="70"/>
      <c r="HW71" s="70">
        <f t="shared" si="69"/>
        <v>25.26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129">
        <v>0</v>
      </c>
      <c r="IH71" s="211"/>
      <c r="II71" s="187">
        <f t="shared" si="56"/>
        <v>0</v>
      </c>
      <c r="IJ71" s="187">
        <f t="shared" si="56"/>
        <v>0</v>
      </c>
      <c r="IK71" s="129">
        <v>2.2200000000000002</v>
      </c>
      <c r="IM71" s="187">
        <f t="shared" si="57"/>
        <v>2.2200000000000002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0.23</v>
      </c>
      <c r="JV71" s="187"/>
      <c r="JW71" s="187">
        <f t="shared" si="67"/>
        <v>0.23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3.09</v>
      </c>
      <c r="J72" s="67"/>
      <c r="K72" s="67"/>
      <c r="L72" s="67"/>
      <c r="M72" s="67">
        <f t="shared" si="2"/>
        <v>3.09</v>
      </c>
      <c r="N72" s="67">
        <f t="shared" si="2"/>
        <v>0</v>
      </c>
      <c r="O72" s="212">
        <v>1.86</v>
      </c>
      <c r="P72" s="213"/>
      <c r="Q72" s="70"/>
      <c r="R72" s="67"/>
      <c r="S72" s="67">
        <f t="shared" si="3"/>
        <v>1.86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3.09</v>
      </c>
      <c r="EL72" s="212"/>
      <c r="EM72" s="219"/>
      <c r="EN72" s="219"/>
      <c r="EO72" s="67">
        <f t="shared" si="24"/>
        <v>3.09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>
        <v>0</v>
      </c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1.96</v>
      </c>
      <c r="GP72" s="172"/>
      <c r="GQ72" s="70">
        <f t="shared" si="40"/>
        <v>1.96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1.03</v>
      </c>
      <c r="GX72" s="172"/>
      <c r="GY72" s="70">
        <f t="shared" si="44"/>
        <v>1.03</v>
      </c>
      <c r="GZ72" s="70">
        <f t="shared" si="45"/>
        <v>0</v>
      </c>
      <c r="HA72" s="172"/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1.44</v>
      </c>
      <c r="HJ72" s="172"/>
      <c r="HK72" s="70">
        <f t="shared" si="49"/>
        <v>1.44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25.26</v>
      </c>
      <c r="HV72" s="70"/>
      <c r="HW72" s="70">
        <f t="shared" si="69"/>
        <v>25.26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129">
        <v>0</v>
      </c>
      <c r="IH72" s="211"/>
      <c r="II72" s="187">
        <f t="shared" si="56"/>
        <v>0</v>
      </c>
      <c r="IJ72" s="187">
        <f t="shared" si="56"/>
        <v>0</v>
      </c>
      <c r="IK72" s="129">
        <v>2.2200000000000002</v>
      </c>
      <c r="IM72" s="187">
        <f t="shared" si="57"/>
        <v>2.2200000000000002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0.23</v>
      </c>
      <c r="JV72" s="187"/>
      <c r="JW72" s="187">
        <f t="shared" si="67"/>
        <v>0.23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21.65</v>
      </c>
      <c r="J73" s="67"/>
      <c r="K73" s="67"/>
      <c r="L73" s="67"/>
      <c r="M73" s="67">
        <f t="shared" si="2"/>
        <v>21.65</v>
      </c>
      <c r="N73" s="67">
        <f t="shared" si="2"/>
        <v>0</v>
      </c>
      <c r="O73" s="212">
        <v>2.37</v>
      </c>
      <c r="P73" s="213"/>
      <c r="Q73" s="70"/>
      <c r="R73" s="67"/>
      <c r="S73" s="67">
        <f t="shared" si="3"/>
        <v>2.37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3.09</v>
      </c>
      <c r="EL73" s="212"/>
      <c r="EM73" s="219"/>
      <c r="EN73" s="219"/>
      <c r="EO73" s="67">
        <f t="shared" si="24"/>
        <v>3.09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>
        <v>0</v>
      </c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1.34</v>
      </c>
      <c r="GP73" s="172"/>
      <c r="GQ73" s="70">
        <f t="shared" si="40"/>
        <v>1.34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1.03</v>
      </c>
      <c r="GX73" s="172"/>
      <c r="GY73" s="70">
        <f t="shared" si="44"/>
        <v>1.03</v>
      </c>
      <c r="GZ73" s="70">
        <f t="shared" si="45"/>
        <v>0</v>
      </c>
      <c r="HA73" s="172"/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1.44</v>
      </c>
      <c r="HJ73" s="172"/>
      <c r="HK73" s="70">
        <f t="shared" si="49"/>
        <v>1.44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25.26</v>
      </c>
      <c r="HV73" s="70"/>
      <c r="HW73" s="70">
        <f t="shared" si="69"/>
        <v>25.26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129">
        <v>0</v>
      </c>
      <c r="IH73" s="211"/>
      <c r="II73" s="187">
        <f t="shared" si="56"/>
        <v>0</v>
      </c>
      <c r="IJ73" s="187">
        <f t="shared" si="56"/>
        <v>0</v>
      </c>
      <c r="IK73" s="129">
        <v>2.2200000000000002</v>
      </c>
      <c r="IM73" s="187">
        <f t="shared" si="57"/>
        <v>2.2200000000000002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0.23</v>
      </c>
      <c r="JV73" s="187"/>
      <c r="JW73" s="187">
        <f t="shared" si="67"/>
        <v>0.23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3.09</v>
      </c>
      <c r="J74" s="67"/>
      <c r="K74" s="67"/>
      <c r="L74" s="67"/>
      <c r="M74" s="67">
        <f t="shared" si="2"/>
        <v>3.09</v>
      </c>
      <c r="N74" s="67">
        <f t="shared" si="2"/>
        <v>0</v>
      </c>
      <c r="O74" s="212">
        <v>2.37</v>
      </c>
      <c r="P74" s="213"/>
      <c r="Q74" s="70"/>
      <c r="R74" s="67"/>
      <c r="S74" s="67">
        <f t="shared" si="3"/>
        <v>2.37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20.62</v>
      </c>
      <c r="AH74" s="67"/>
      <c r="AI74" s="67"/>
      <c r="AJ74" s="67"/>
      <c r="AK74" s="67">
        <f t="shared" si="6"/>
        <v>20.62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3.09</v>
      </c>
      <c r="EL74" s="212"/>
      <c r="EM74" s="219"/>
      <c r="EN74" s="219"/>
      <c r="EO74" s="67">
        <f t="shared" si="24"/>
        <v>3.09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>
        <v>0</v>
      </c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1.24</v>
      </c>
      <c r="GP74" s="172"/>
      <c r="GQ74" s="70">
        <f t="shared" si="40"/>
        <v>1.24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1.03</v>
      </c>
      <c r="GX74" s="172"/>
      <c r="GY74" s="70">
        <f t="shared" si="44"/>
        <v>1.03</v>
      </c>
      <c r="GZ74" s="70">
        <f t="shared" si="45"/>
        <v>0</v>
      </c>
      <c r="HA74" s="172"/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1.44</v>
      </c>
      <c r="HJ74" s="172"/>
      <c r="HK74" s="70">
        <f t="shared" si="49"/>
        <v>1.44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25.26</v>
      </c>
      <c r="HV74" s="70"/>
      <c r="HW74" s="70">
        <f t="shared" si="69"/>
        <v>25.26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129">
        <v>0</v>
      </c>
      <c r="IH74" s="211"/>
      <c r="II74" s="187">
        <f t="shared" si="56"/>
        <v>0</v>
      </c>
      <c r="IJ74" s="187">
        <f t="shared" si="56"/>
        <v>0</v>
      </c>
      <c r="IK74" s="129">
        <v>2.2200000000000002</v>
      </c>
      <c r="IM74" s="187">
        <f t="shared" si="57"/>
        <v>2.2200000000000002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0.23</v>
      </c>
      <c r="JV74" s="187"/>
      <c r="JW74" s="187">
        <f t="shared" si="67"/>
        <v>0.23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1.22</v>
      </c>
      <c r="J75" s="67"/>
      <c r="K75" s="67"/>
      <c r="L75" s="67"/>
      <c r="M75" s="67">
        <f t="shared" si="2"/>
        <v>1.22</v>
      </c>
      <c r="N75" s="67">
        <f t="shared" si="2"/>
        <v>0</v>
      </c>
      <c r="O75" s="212">
        <v>2.78</v>
      </c>
      <c r="P75" s="213"/>
      <c r="Q75" s="70"/>
      <c r="R75" s="67"/>
      <c r="S75" s="67">
        <f t="shared" si="3"/>
        <v>2.78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10.31</v>
      </c>
      <c r="AH75" s="67"/>
      <c r="AI75" s="67"/>
      <c r="AJ75" s="67"/>
      <c r="AK75" s="67">
        <f t="shared" si="6"/>
        <v>10.31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5.15</v>
      </c>
      <c r="DN75" s="212"/>
      <c r="DO75" s="219"/>
      <c r="DP75" s="220"/>
      <c r="DQ75" s="67">
        <f t="shared" si="20"/>
        <v>5.15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>
        <v>0</v>
      </c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</v>
      </c>
      <c r="GP75" s="172"/>
      <c r="GQ75" s="70">
        <f t="shared" si="40"/>
        <v>0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/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1.44</v>
      </c>
      <c r="HJ75" s="172"/>
      <c r="HK75" s="70">
        <f t="shared" si="49"/>
        <v>1.44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25.26</v>
      </c>
      <c r="HV75" s="70"/>
      <c r="HW75" s="70">
        <f t="shared" si="69"/>
        <v>25.26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129">
        <v>0</v>
      </c>
      <c r="IH75" s="211"/>
      <c r="II75" s="187">
        <f t="shared" si="56"/>
        <v>0</v>
      </c>
      <c r="IJ75" s="187">
        <f t="shared" si="56"/>
        <v>0</v>
      </c>
      <c r="IK75" s="129"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0</v>
      </c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0.11</v>
      </c>
      <c r="JV75" s="187"/>
      <c r="JW75" s="187">
        <f t="shared" si="67"/>
        <v>0.11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4.12</v>
      </c>
      <c r="J76" s="67"/>
      <c r="K76" s="67"/>
      <c r="L76" s="67"/>
      <c r="M76" s="67">
        <f t="shared" ref="M76:N106" si="72">I76+K76</f>
        <v>4.12</v>
      </c>
      <c r="N76" s="67">
        <f t="shared" si="72"/>
        <v>0</v>
      </c>
      <c r="O76" s="212">
        <v>2.78</v>
      </c>
      <c r="P76" s="213"/>
      <c r="Q76" s="70"/>
      <c r="R76" s="67"/>
      <c r="S76" s="67">
        <f t="shared" ref="S76:T106" si="73">O76+Q76</f>
        <v>2.78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5.15</v>
      </c>
      <c r="DN76" s="212"/>
      <c r="DO76" s="219"/>
      <c r="DP76" s="220"/>
      <c r="DQ76" s="67">
        <f t="shared" ref="DQ76:DR106" si="90">DM76+DO76</f>
        <v>5.15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5.15</v>
      </c>
      <c r="EL76" s="212"/>
      <c r="EM76" s="219"/>
      <c r="EN76" s="219"/>
      <c r="EO76" s="67">
        <f t="shared" ref="EO76:EP106" si="94">EK76+EM76</f>
        <v>5.15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>
        <v>0</v>
      </c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0.62</v>
      </c>
      <c r="GP76" s="172"/>
      <c r="GQ76" s="70">
        <f t="shared" ref="GQ76:GQ106" si="110">GO76</f>
        <v>0.62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1.03</v>
      </c>
      <c r="GX76" s="172"/>
      <c r="GY76" s="70">
        <f t="shared" ref="GY76:GY106" si="114">GW76</f>
        <v>1.03</v>
      </c>
      <c r="GZ76" s="70">
        <f t="shared" ref="GZ76:GZ106" si="115">GX76</f>
        <v>0</v>
      </c>
      <c r="HA76" s="172"/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1.44</v>
      </c>
      <c r="HJ76" s="172"/>
      <c r="HK76" s="70">
        <f t="shared" ref="HK76:HL106" si="119">HI76</f>
        <v>1.44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25.26</v>
      </c>
      <c r="HV76" s="70"/>
      <c r="HW76" s="70">
        <f t="shared" ref="HW76:HX106" si="122">HU76</f>
        <v>25.26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129">
        <v>0</v>
      </c>
      <c r="IH76" s="211"/>
      <c r="II76" s="187">
        <f t="shared" ref="II76:IJ106" si="126">IG76</f>
        <v>0</v>
      </c>
      <c r="IJ76" s="187">
        <f t="shared" si="126"/>
        <v>0</v>
      </c>
      <c r="IK76" s="129">
        <v>2.2200000000000002</v>
      </c>
      <c r="IM76" s="187">
        <f t="shared" ref="IM76:IN106" si="127">IK76</f>
        <v>2.2200000000000002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0</v>
      </c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0.11</v>
      </c>
      <c r="JV76" s="187"/>
      <c r="JW76" s="187">
        <f t="shared" ref="JW76:JX106" si="137">JU76</f>
        <v>0.11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5.15</v>
      </c>
      <c r="J77" s="67"/>
      <c r="K77" s="67"/>
      <c r="L77" s="67"/>
      <c r="M77" s="67">
        <f t="shared" si="72"/>
        <v>5.15</v>
      </c>
      <c r="N77" s="67">
        <f t="shared" si="72"/>
        <v>0</v>
      </c>
      <c r="O77" s="212">
        <v>2.78</v>
      </c>
      <c r="P77" s="213"/>
      <c r="Q77" s="70"/>
      <c r="R77" s="67"/>
      <c r="S77" s="67">
        <f t="shared" si="73"/>
        <v>2.78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10.31</v>
      </c>
      <c r="AH77" s="67"/>
      <c r="AI77" s="67"/>
      <c r="AJ77" s="67"/>
      <c r="AK77" s="67">
        <f t="shared" si="76"/>
        <v>10.31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0</v>
      </c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3.09</v>
      </c>
      <c r="EL77" s="212"/>
      <c r="EM77" s="219"/>
      <c r="EN77" s="219"/>
      <c r="EO77" s="67">
        <f t="shared" si="94"/>
        <v>3.09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>
        <v>0</v>
      </c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0.41</v>
      </c>
      <c r="GP77" s="172"/>
      <c r="GQ77" s="70">
        <f t="shared" si="110"/>
        <v>0.41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1.03</v>
      </c>
      <c r="GX77" s="172"/>
      <c r="GY77" s="70">
        <f t="shared" si="114"/>
        <v>1.03</v>
      </c>
      <c r="GZ77" s="70">
        <f t="shared" si="115"/>
        <v>0</v>
      </c>
      <c r="HA77" s="172"/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1.44</v>
      </c>
      <c r="HJ77" s="172"/>
      <c r="HK77" s="70">
        <f t="shared" si="119"/>
        <v>1.44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25.26</v>
      </c>
      <c r="HV77" s="70"/>
      <c r="HW77" s="70">
        <f t="shared" si="122"/>
        <v>25.26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129">
        <v>0</v>
      </c>
      <c r="IH77" s="211"/>
      <c r="II77" s="187">
        <f t="shared" si="126"/>
        <v>0</v>
      </c>
      <c r="IJ77" s="187">
        <f t="shared" si="126"/>
        <v>0</v>
      </c>
      <c r="IK77" s="129">
        <v>2.2200000000000002</v>
      </c>
      <c r="IM77" s="187">
        <f t="shared" si="127"/>
        <v>2.2200000000000002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0</v>
      </c>
      <c r="JF77" s="187"/>
      <c r="JG77" s="187">
        <f t="shared" si="133"/>
        <v>0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0.11</v>
      </c>
      <c r="JV77" s="187"/>
      <c r="JW77" s="187">
        <f t="shared" si="137"/>
        <v>0.11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6.19</v>
      </c>
      <c r="J78" s="67"/>
      <c r="K78" s="67"/>
      <c r="L78" s="67"/>
      <c r="M78" s="67">
        <f t="shared" si="72"/>
        <v>6.19</v>
      </c>
      <c r="N78" s="67">
        <f t="shared" si="72"/>
        <v>0</v>
      </c>
      <c r="O78" s="212">
        <v>2.78</v>
      </c>
      <c r="P78" s="213"/>
      <c r="Q78" s="70"/>
      <c r="R78" s="67"/>
      <c r="S78" s="67">
        <f t="shared" si="73"/>
        <v>2.78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30.93</v>
      </c>
      <c r="AH78" s="67"/>
      <c r="AI78" s="67"/>
      <c r="AJ78" s="67"/>
      <c r="AK78" s="67">
        <f t="shared" si="76"/>
        <v>30.93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0</v>
      </c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3.09</v>
      </c>
      <c r="EL78" s="212"/>
      <c r="EM78" s="219"/>
      <c r="EN78" s="219"/>
      <c r="EO78" s="67">
        <f t="shared" si="94"/>
        <v>3.09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>
        <v>0</v>
      </c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0.1</v>
      </c>
      <c r="GP78" s="172"/>
      <c r="GQ78" s="70">
        <f t="shared" si="110"/>
        <v>0.1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1.03</v>
      </c>
      <c r="GX78" s="172"/>
      <c r="GY78" s="70">
        <f t="shared" si="114"/>
        <v>1.03</v>
      </c>
      <c r="GZ78" s="70">
        <f t="shared" si="115"/>
        <v>0</v>
      </c>
      <c r="HA78" s="172"/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1.44</v>
      </c>
      <c r="HJ78" s="172"/>
      <c r="HK78" s="70">
        <f t="shared" si="119"/>
        <v>1.44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25.26</v>
      </c>
      <c r="HV78" s="70"/>
      <c r="HW78" s="70">
        <f t="shared" si="122"/>
        <v>25.26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129">
        <v>0</v>
      </c>
      <c r="IH78" s="211"/>
      <c r="II78" s="187">
        <f t="shared" si="126"/>
        <v>0</v>
      </c>
      <c r="IJ78" s="187">
        <f t="shared" si="126"/>
        <v>0</v>
      </c>
      <c r="IK78" s="129">
        <v>2.2200000000000002</v>
      </c>
      <c r="IM78" s="187">
        <f t="shared" si="127"/>
        <v>2.2200000000000002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0</v>
      </c>
      <c r="JF78" s="187"/>
      <c r="JG78" s="187">
        <f t="shared" si="133"/>
        <v>0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12.37</v>
      </c>
      <c r="J79" s="67"/>
      <c r="K79" s="67"/>
      <c r="L79" s="67"/>
      <c r="M79" s="67">
        <f t="shared" si="72"/>
        <v>12.37</v>
      </c>
      <c r="N79" s="67">
        <f t="shared" si="72"/>
        <v>0</v>
      </c>
      <c r="O79" s="212">
        <v>2.27</v>
      </c>
      <c r="P79" s="213"/>
      <c r="Q79" s="70"/>
      <c r="R79" s="67"/>
      <c r="S79" s="67">
        <f t="shared" si="73"/>
        <v>2.27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51.55</v>
      </c>
      <c r="BX79" s="70"/>
      <c r="BY79" s="75"/>
      <c r="BZ79" s="218"/>
      <c r="CA79" s="67">
        <f t="shared" si="83"/>
        <v>51.55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0</v>
      </c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3.09</v>
      </c>
      <c r="EL79" s="212"/>
      <c r="EM79" s="219"/>
      <c r="EN79" s="219"/>
      <c r="EO79" s="67">
        <f t="shared" si="94"/>
        <v>3.09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>
        <v>0</v>
      </c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1.03</v>
      </c>
      <c r="GX79" s="172"/>
      <c r="GY79" s="70">
        <f t="shared" si="114"/>
        <v>1.03</v>
      </c>
      <c r="GZ79" s="70">
        <f t="shared" si="115"/>
        <v>0</v>
      </c>
      <c r="HA79" s="172"/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1.03</v>
      </c>
      <c r="HJ79" s="172"/>
      <c r="HK79" s="70">
        <f t="shared" si="119"/>
        <v>1.03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25.26</v>
      </c>
      <c r="HV79" s="70"/>
      <c r="HW79" s="70">
        <f t="shared" si="122"/>
        <v>25.26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129">
        <v>0</v>
      </c>
      <c r="IH79" s="211"/>
      <c r="II79" s="187">
        <f t="shared" si="126"/>
        <v>0</v>
      </c>
      <c r="IJ79" s="187">
        <f t="shared" si="126"/>
        <v>0</v>
      </c>
      <c r="IK79" s="129">
        <v>2.2200000000000002</v>
      </c>
      <c r="IM79" s="187">
        <f t="shared" si="127"/>
        <v>2.2200000000000002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0</v>
      </c>
      <c r="JF79" s="187"/>
      <c r="JG79" s="187">
        <f t="shared" si="133"/>
        <v>0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</v>
      </c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6.19</v>
      </c>
      <c r="J80" s="67"/>
      <c r="K80" s="67"/>
      <c r="L80" s="67"/>
      <c r="M80" s="67">
        <f t="shared" si="72"/>
        <v>6.19</v>
      </c>
      <c r="N80" s="67">
        <f t="shared" si="72"/>
        <v>0</v>
      </c>
      <c r="O80" s="212">
        <v>2.27</v>
      </c>
      <c r="P80" s="213"/>
      <c r="Q80" s="70"/>
      <c r="R80" s="67"/>
      <c r="S80" s="67">
        <f t="shared" si="73"/>
        <v>2.27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51.55</v>
      </c>
      <c r="BX80" s="70"/>
      <c r="BY80" s="75"/>
      <c r="BZ80" s="218"/>
      <c r="CA80" s="67">
        <f t="shared" si="83"/>
        <v>51.55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0</v>
      </c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3.09</v>
      </c>
      <c r="EL80" s="212"/>
      <c r="EM80" s="219"/>
      <c r="EN80" s="219"/>
      <c r="EO80" s="67">
        <f t="shared" si="94"/>
        <v>3.09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>
        <v>0</v>
      </c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1.03</v>
      </c>
      <c r="GX80" s="172"/>
      <c r="GY80" s="70">
        <f t="shared" si="114"/>
        <v>1.03</v>
      </c>
      <c r="GZ80" s="70">
        <f t="shared" si="115"/>
        <v>0</v>
      </c>
      <c r="HA80" s="172"/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1.03</v>
      </c>
      <c r="HJ80" s="70"/>
      <c r="HK80" s="70">
        <f t="shared" si="119"/>
        <v>1.03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25.26</v>
      </c>
      <c r="HV80" s="70"/>
      <c r="HW80" s="70">
        <f t="shared" si="122"/>
        <v>25.26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129">
        <v>0</v>
      </c>
      <c r="IH80" s="211"/>
      <c r="II80" s="187">
        <f t="shared" si="126"/>
        <v>0</v>
      </c>
      <c r="IJ80" s="187">
        <f t="shared" si="126"/>
        <v>0</v>
      </c>
      <c r="IK80" s="129">
        <v>2.2200000000000002</v>
      </c>
      <c r="IM80" s="187">
        <f t="shared" si="127"/>
        <v>2.2200000000000002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0</v>
      </c>
      <c r="JF80" s="187"/>
      <c r="JG80" s="187">
        <f t="shared" si="133"/>
        <v>0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6.19</v>
      </c>
      <c r="J81" s="67"/>
      <c r="K81" s="67"/>
      <c r="L81" s="67"/>
      <c r="M81" s="67">
        <f t="shared" si="72"/>
        <v>6.19</v>
      </c>
      <c r="N81" s="67">
        <f t="shared" si="72"/>
        <v>0</v>
      </c>
      <c r="O81" s="212">
        <v>2.27</v>
      </c>
      <c r="P81" s="213"/>
      <c r="Q81" s="70"/>
      <c r="R81" s="67"/>
      <c r="S81" s="67">
        <f t="shared" si="73"/>
        <v>2.27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34.020000000000003</v>
      </c>
      <c r="AH81" s="67"/>
      <c r="AI81" s="67"/>
      <c r="AJ81" s="67"/>
      <c r="AK81" s="67">
        <f t="shared" si="76"/>
        <v>34.020000000000003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51.55</v>
      </c>
      <c r="BX81" s="70"/>
      <c r="BY81" s="75"/>
      <c r="BZ81" s="218"/>
      <c r="CA81" s="67">
        <f t="shared" si="83"/>
        <v>51.55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5.15</v>
      </c>
      <c r="DN81" s="212"/>
      <c r="DO81" s="219"/>
      <c r="DP81" s="220"/>
      <c r="DQ81" s="67">
        <f t="shared" si="90"/>
        <v>5.15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3.09</v>
      </c>
      <c r="EL81" s="212"/>
      <c r="EM81" s="219"/>
      <c r="EN81" s="219"/>
      <c r="EO81" s="67">
        <f t="shared" si="94"/>
        <v>3.09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>
        <v>0</v>
      </c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1.03</v>
      </c>
      <c r="GX81" s="172"/>
      <c r="GY81" s="70">
        <f t="shared" si="114"/>
        <v>1.03</v>
      </c>
      <c r="GZ81" s="70">
        <f t="shared" si="115"/>
        <v>0</v>
      </c>
      <c r="HA81" s="172"/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1.03</v>
      </c>
      <c r="HJ81" s="70"/>
      <c r="HK81" s="70">
        <f t="shared" si="119"/>
        <v>1.03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25.26</v>
      </c>
      <c r="HV81" s="70"/>
      <c r="HW81" s="70">
        <f t="shared" si="122"/>
        <v>25.26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129">
        <v>0</v>
      </c>
      <c r="IH81" s="211"/>
      <c r="II81" s="187">
        <f t="shared" si="126"/>
        <v>0</v>
      </c>
      <c r="IJ81" s="187">
        <f t="shared" si="126"/>
        <v>0</v>
      </c>
      <c r="IK81" s="129">
        <v>2.2200000000000002</v>
      </c>
      <c r="IM81" s="187">
        <f t="shared" si="127"/>
        <v>2.2200000000000002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1.44</v>
      </c>
      <c r="JF81" s="187"/>
      <c r="JG81" s="187">
        <f t="shared" si="133"/>
        <v>1.44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6.19</v>
      </c>
      <c r="J82" s="67"/>
      <c r="K82" s="67"/>
      <c r="L82" s="67"/>
      <c r="M82" s="67">
        <f t="shared" si="72"/>
        <v>6.19</v>
      </c>
      <c r="N82" s="67">
        <f t="shared" si="72"/>
        <v>0</v>
      </c>
      <c r="O82" s="212">
        <v>2.27</v>
      </c>
      <c r="P82" s="213"/>
      <c r="Q82" s="70"/>
      <c r="R82" s="67"/>
      <c r="S82" s="67">
        <f t="shared" si="73"/>
        <v>2.27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51.55</v>
      </c>
      <c r="BX82" s="70"/>
      <c r="BY82" s="75"/>
      <c r="BZ82" s="218"/>
      <c r="CA82" s="67">
        <f t="shared" si="83"/>
        <v>51.55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5.15</v>
      </c>
      <c r="DN82" s="212"/>
      <c r="DO82" s="219"/>
      <c r="DP82" s="220"/>
      <c r="DQ82" s="67">
        <f t="shared" si="90"/>
        <v>5.15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3.09</v>
      </c>
      <c r="EL82" s="212"/>
      <c r="EM82" s="219"/>
      <c r="EN82" s="219"/>
      <c r="EO82" s="67">
        <f t="shared" si="94"/>
        <v>3.09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>
        <v>0</v>
      </c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1.03</v>
      </c>
      <c r="GX82" s="172"/>
      <c r="GY82" s="70">
        <f t="shared" si="114"/>
        <v>1.03</v>
      </c>
      <c r="GZ82" s="70">
        <f t="shared" si="115"/>
        <v>0</v>
      </c>
      <c r="HA82" s="172"/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1.03</v>
      </c>
      <c r="HJ82" s="70"/>
      <c r="HK82" s="70">
        <f t="shared" si="119"/>
        <v>1.03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25.26</v>
      </c>
      <c r="HV82" s="70"/>
      <c r="HW82" s="70">
        <f t="shared" si="122"/>
        <v>25.26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129">
        <v>0</v>
      </c>
      <c r="IH82" s="211"/>
      <c r="II82" s="187">
        <f t="shared" si="126"/>
        <v>0</v>
      </c>
      <c r="IJ82" s="187">
        <f t="shared" si="126"/>
        <v>0</v>
      </c>
      <c r="IK82" s="129">
        <v>2.2200000000000002</v>
      </c>
      <c r="IM82" s="187">
        <f t="shared" si="127"/>
        <v>2.2200000000000002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1.44</v>
      </c>
      <c r="JF82" s="187"/>
      <c r="JG82" s="187">
        <f t="shared" si="133"/>
        <v>1.44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14.43</v>
      </c>
      <c r="J83" s="67"/>
      <c r="K83" s="67"/>
      <c r="L83" s="67"/>
      <c r="M83" s="67">
        <f t="shared" si="72"/>
        <v>14.43</v>
      </c>
      <c r="N83" s="67">
        <f t="shared" si="72"/>
        <v>0</v>
      </c>
      <c r="O83" s="212">
        <v>2.27</v>
      </c>
      <c r="P83" s="213"/>
      <c r="Q83" s="70"/>
      <c r="R83" s="67"/>
      <c r="S83" s="67">
        <f t="shared" si="73"/>
        <v>2.27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72.16</v>
      </c>
      <c r="BX83" s="70"/>
      <c r="BY83" s="75"/>
      <c r="BZ83" s="218"/>
      <c r="CA83" s="67">
        <f t="shared" si="83"/>
        <v>72.16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>
        <v>0</v>
      </c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1.03</v>
      </c>
      <c r="GX83" s="172"/>
      <c r="GY83" s="70">
        <f t="shared" si="114"/>
        <v>1.03</v>
      </c>
      <c r="GZ83" s="70">
        <f t="shared" si="115"/>
        <v>0</v>
      </c>
      <c r="HA83" s="172"/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1.03</v>
      </c>
      <c r="HJ83" s="70"/>
      <c r="HK83" s="70">
        <f t="shared" si="119"/>
        <v>1.03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25.26</v>
      </c>
      <c r="HV83" s="70"/>
      <c r="HW83" s="70">
        <f t="shared" si="122"/>
        <v>25.26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129">
        <v>0</v>
      </c>
      <c r="IH83" s="211"/>
      <c r="II83" s="187">
        <f t="shared" si="126"/>
        <v>0</v>
      </c>
      <c r="IJ83" s="187">
        <f t="shared" si="126"/>
        <v>0</v>
      </c>
      <c r="IK83" s="129">
        <v>2.2200000000000002</v>
      </c>
      <c r="IM83" s="187">
        <f t="shared" si="127"/>
        <v>2.2200000000000002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0</v>
      </c>
      <c r="JF83" s="187"/>
      <c r="JG83" s="187">
        <f t="shared" si="133"/>
        <v>0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14.43</v>
      </c>
      <c r="J84" s="67"/>
      <c r="K84" s="67"/>
      <c r="L84" s="67"/>
      <c r="M84" s="67">
        <f t="shared" si="72"/>
        <v>14.43</v>
      </c>
      <c r="N84" s="67">
        <f t="shared" si="72"/>
        <v>0</v>
      </c>
      <c r="O84" s="212">
        <v>2.27</v>
      </c>
      <c r="P84" s="213"/>
      <c r="Q84" s="70"/>
      <c r="R84" s="67"/>
      <c r="S84" s="67">
        <f t="shared" si="73"/>
        <v>2.27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32.99</v>
      </c>
      <c r="AH84" s="67"/>
      <c r="AI84" s="67"/>
      <c r="AJ84" s="67"/>
      <c r="AK84" s="67">
        <f t="shared" si="76"/>
        <v>32.99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72.16</v>
      </c>
      <c r="BX84" s="70"/>
      <c r="BY84" s="75"/>
      <c r="BZ84" s="218"/>
      <c r="CA84" s="67">
        <f t="shared" si="83"/>
        <v>72.16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>
        <v>0</v>
      </c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1.03</v>
      </c>
      <c r="GX84" s="172"/>
      <c r="GY84" s="70">
        <f t="shared" si="114"/>
        <v>1.03</v>
      </c>
      <c r="GZ84" s="70">
        <f t="shared" si="115"/>
        <v>0</v>
      </c>
      <c r="HA84" s="172"/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1.03</v>
      </c>
      <c r="HJ84" s="70"/>
      <c r="HK84" s="70">
        <f t="shared" si="119"/>
        <v>1.03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25.26</v>
      </c>
      <c r="HV84" s="70"/>
      <c r="HW84" s="70">
        <f t="shared" si="122"/>
        <v>25.26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129">
        <v>0</v>
      </c>
      <c r="IH84" s="211"/>
      <c r="II84" s="187">
        <f t="shared" si="126"/>
        <v>0</v>
      </c>
      <c r="IJ84" s="187">
        <f t="shared" si="126"/>
        <v>0</v>
      </c>
      <c r="IK84" s="129">
        <v>2.2200000000000002</v>
      </c>
      <c r="IM84" s="187">
        <f t="shared" si="127"/>
        <v>2.2200000000000002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0</v>
      </c>
      <c r="JF84" s="187"/>
      <c r="JG84" s="187">
        <f t="shared" si="133"/>
        <v>0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6.19</v>
      </c>
      <c r="J85" s="67"/>
      <c r="K85" s="67"/>
      <c r="L85" s="67"/>
      <c r="M85" s="67">
        <f t="shared" si="72"/>
        <v>6.19</v>
      </c>
      <c r="N85" s="67">
        <f t="shared" si="72"/>
        <v>0</v>
      </c>
      <c r="O85" s="212">
        <v>1.86</v>
      </c>
      <c r="P85" s="213"/>
      <c r="Q85" s="70"/>
      <c r="R85" s="67"/>
      <c r="S85" s="67">
        <f t="shared" si="73"/>
        <v>1.86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30.93</v>
      </c>
      <c r="AH85" s="67"/>
      <c r="AI85" s="67"/>
      <c r="AJ85" s="67"/>
      <c r="AK85" s="67">
        <f t="shared" si="76"/>
        <v>30.93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92.78</v>
      </c>
      <c r="BX85" s="70"/>
      <c r="BY85" s="75"/>
      <c r="BZ85" s="218"/>
      <c r="CA85" s="67">
        <f t="shared" si="83"/>
        <v>92.78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>
        <v>0</v>
      </c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1.03</v>
      </c>
      <c r="GX85" s="172"/>
      <c r="GY85" s="70">
        <f t="shared" si="114"/>
        <v>1.03</v>
      </c>
      <c r="GZ85" s="70">
        <f t="shared" si="115"/>
        <v>0</v>
      </c>
      <c r="HA85" s="172"/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1.03</v>
      </c>
      <c r="HJ85" s="70"/>
      <c r="HK85" s="70">
        <f t="shared" si="119"/>
        <v>1.03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25.26</v>
      </c>
      <c r="HV85" s="70"/>
      <c r="HW85" s="70">
        <f t="shared" si="122"/>
        <v>25.26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129">
        <v>0</v>
      </c>
      <c r="IH85" s="211"/>
      <c r="II85" s="187">
        <f t="shared" si="126"/>
        <v>0</v>
      </c>
      <c r="IJ85" s="187">
        <f t="shared" si="126"/>
        <v>0</v>
      </c>
      <c r="IK85" s="129">
        <v>2.2200000000000002</v>
      </c>
      <c r="IM85" s="187">
        <f t="shared" si="127"/>
        <v>2.2200000000000002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6.19</v>
      </c>
      <c r="J86" s="67"/>
      <c r="K86" s="67"/>
      <c r="L86" s="67"/>
      <c r="M86" s="67">
        <f t="shared" si="72"/>
        <v>6.19</v>
      </c>
      <c r="N86" s="67">
        <f t="shared" si="72"/>
        <v>0</v>
      </c>
      <c r="O86" s="212">
        <v>1.86</v>
      </c>
      <c r="P86" s="213"/>
      <c r="Q86" s="70"/>
      <c r="R86" s="67"/>
      <c r="S86" s="67">
        <f t="shared" si="73"/>
        <v>1.86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92.78</v>
      </c>
      <c r="BX86" s="70"/>
      <c r="BY86" s="75"/>
      <c r="BZ86" s="218"/>
      <c r="CA86" s="67">
        <f t="shared" si="83"/>
        <v>92.78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>
        <v>0</v>
      </c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1.03</v>
      </c>
      <c r="GX86" s="172"/>
      <c r="GY86" s="70">
        <f t="shared" si="114"/>
        <v>1.03</v>
      </c>
      <c r="GZ86" s="70">
        <f t="shared" si="115"/>
        <v>0</v>
      </c>
      <c r="HA86" s="172"/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1.03</v>
      </c>
      <c r="HJ86" s="70"/>
      <c r="HK86" s="70">
        <f t="shared" si="119"/>
        <v>1.03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25.26</v>
      </c>
      <c r="HV86" s="70"/>
      <c r="HW86" s="70">
        <f t="shared" si="122"/>
        <v>25.26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129">
        <v>0</v>
      </c>
      <c r="IH86" s="211"/>
      <c r="II86" s="187">
        <f t="shared" si="126"/>
        <v>0</v>
      </c>
      <c r="IJ86" s="187">
        <f t="shared" si="126"/>
        <v>0</v>
      </c>
      <c r="IK86" s="129">
        <v>2.2200000000000002</v>
      </c>
      <c r="IM86" s="187">
        <f t="shared" si="127"/>
        <v>2.2200000000000002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1.86</v>
      </c>
      <c r="P87" s="213"/>
      <c r="Q87" s="70"/>
      <c r="R87" s="67"/>
      <c r="S87" s="67">
        <f t="shared" si="73"/>
        <v>1.86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92.78</v>
      </c>
      <c r="BX87" s="70"/>
      <c r="BY87" s="75"/>
      <c r="BZ87" s="218"/>
      <c r="CA87" s="67">
        <f t="shared" si="83"/>
        <v>92.78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>
        <v>0</v>
      </c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1.03</v>
      </c>
      <c r="GX87" s="172"/>
      <c r="GY87" s="70">
        <f t="shared" si="114"/>
        <v>1.03</v>
      </c>
      <c r="GZ87" s="70">
        <f t="shared" si="115"/>
        <v>0</v>
      </c>
      <c r="HA87" s="172"/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1.03</v>
      </c>
      <c r="HJ87" s="70"/>
      <c r="HK87" s="70">
        <f t="shared" si="119"/>
        <v>1.03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25.26</v>
      </c>
      <c r="HV87" s="70"/>
      <c r="HW87" s="70">
        <f t="shared" si="122"/>
        <v>25.26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129">
        <v>0</v>
      </c>
      <c r="IH87" s="211"/>
      <c r="II87" s="187">
        <f t="shared" si="126"/>
        <v>0</v>
      </c>
      <c r="IJ87" s="187">
        <f t="shared" si="126"/>
        <v>0</v>
      </c>
      <c r="IK87" s="129">
        <v>2.2200000000000002</v>
      </c>
      <c r="IM87" s="187">
        <f t="shared" si="127"/>
        <v>2.2200000000000002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1.67</v>
      </c>
      <c r="JF87" s="187"/>
      <c r="JG87" s="187">
        <f t="shared" si="133"/>
        <v>1.67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1.86</v>
      </c>
      <c r="P88" s="213"/>
      <c r="Q88" s="70"/>
      <c r="R88" s="67"/>
      <c r="S88" s="67">
        <f t="shared" si="73"/>
        <v>1.86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92.78</v>
      </c>
      <c r="BX88" s="70"/>
      <c r="BY88" s="75"/>
      <c r="BZ88" s="218"/>
      <c r="CA88" s="67">
        <f t="shared" si="83"/>
        <v>92.78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>
        <v>0</v>
      </c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1.03</v>
      </c>
      <c r="GX88" s="172"/>
      <c r="GY88" s="70">
        <f t="shared" si="114"/>
        <v>1.03</v>
      </c>
      <c r="GZ88" s="70">
        <f t="shared" si="115"/>
        <v>0</v>
      </c>
      <c r="HA88" s="172"/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1.03</v>
      </c>
      <c r="HJ88" s="70"/>
      <c r="HK88" s="70">
        <f t="shared" si="119"/>
        <v>1.03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25.26</v>
      </c>
      <c r="HV88" s="70"/>
      <c r="HW88" s="70">
        <f t="shared" si="122"/>
        <v>25.26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129">
        <v>0</v>
      </c>
      <c r="IH88" s="211"/>
      <c r="II88" s="187">
        <f t="shared" si="126"/>
        <v>0</v>
      </c>
      <c r="IJ88" s="187">
        <f t="shared" si="126"/>
        <v>0</v>
      </c>
      <c r="IK88" s="129">
        <v>2.2200000000000002</v>
      </c>
      <c r="IM88" s="187">
        <f t="shared" si="127"/>
        <v>2.2200000000000002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1.67</v>
      </c>
      <c r="JF88" s="187"/>
      <c r="JG88" s="187">
        <f t="shared" si="133"/>
        <v>1.67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1.86</v>
      </c>
      <c r="P89" s="213"/>
      <c r="Q89" s="70"/>
      <c r="R89" s="67"/>
      <c r="S89" s="67">
        <f t="shared" si="73"/>
        <v>1.86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103.09</v>
      </c>
      <c r="BX89" s="70"/>
      <c r="BY89" s="75"/>
      <c r="BZ89" s="218"/>
      <c r="CA89" s="67">
        <f t="shared" si="83"/>
        <v>103.09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>
        <v>0</v>
      </c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1.03</v>
      </c>
      <c r="GX89" s="172"/>
      <c r="GY89" s="70">
        <f t="shared" si="114"/>
        <v>1.03</v>
      </c>
      <c r="GZ89" s="70">
        <f t="shared" si="115"/>
        <v>0</v>
      </c>
      <c r="HA89" s="172"/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1.03</v>
      </c>
      <c r="HJ89" s="70"/>
      <c r="HK89" s="70">
        <f t="shared" si="119"/>
        <v>1.03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25.26</v>
      </c>
      <c r="HV89" s="70"/>
      <c r="HW89" s="70">
        <f t="shared" si="122"/>
        <v>25.26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129">
        <v>0</v>
      </c>
      <c r="IH89" s="211"/>
      <c r="II89" s="187">
        <f t="shared" si="126"/>
        <v>0</v>
      </c>
      <c r="IJ89" s="187">
        <f t="shared" si="126"/>
        <v>0</v>
      </c>
      <c r="IK89" s="129">
        <v>2.2200000000000002</v>
      </c>
      <c r="IM89" s="187">
        <f t="shared" si="127"/>
        <v>2.2200000000000002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1.67</v>
      </c>
      <c r="JF89" s="187"/>
      <c r="JG89" s="187">
        <f t="shared" si="133"/>
        <v>1.67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1.86</v>
      </c>
      <c r="P90" s="213"/>
      <c r="Q90" s="70"/>
      <c r="R90" s="67"/>
      <c r="S90" s="67">
        <f t="shared" si="73"/>
        <v>1.86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103.09</v>
      </c>
      <c r="BX90" s="70"/>
      <c r="BY90" s="75"/>
      <c r="BZ90" s="218"/>
      <c r="CA90" s="67">
        <f t="shared" si="83"/>
        <v>103.09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>
        <v>0</v>
      </c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1.03</v>
      </c>
      <c r="GX90" s="172"/>
      <c r="GY90" s="70">
        <f t="shared" si="114"/>
        <v>1.03</v>
      </c>
      <c r="GZ90" s="70">
        <f t="shared" si="115"/>
        <v>0</v>
      </c>
      <c r="HA90" s="172"/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1.03</v>
      </c>
      <c r="HJ90" s="70"/>
      <c r="HK90" s="70">
        <f t="shared" si="119"/>
        <v>1.03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25.26</v>
      </c>
      <c r="HV90" s="70"/>
      <c r="HW90" s="70">
        <f t="shared" si="122"/>
        <v>25.26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129">
        <v>0</v>
      </c>
      <c r="IH90" s="211"/>
      <c r="II90" s="187">
        <f t="shared" si="126"/>
        <v>0</v>
      </c>
      <c r="IJ90" s="187">
        <f t="shared" si="126"/>
        <v>0</v>
      </c>
      <c r="IK90" s="129">
        <v>2.2200000000000002</v>
      </c>
      <c r="IM90" s="187">
        <f t="shared" si="127"/>
        <v>2.2200000000000002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1.67</v>
      </c>
      <c r="JF90" s="187"/>
      <c r="JG90" s="187">
        <f t="shared" si="133"/>
        <v>1.67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5.15</v>
      </c>
      <c r="J91" s="67"/>
      <c r="K91" s="67"/>
      <c r="L91" s="67"/>
      <c r="M91" s="67">
        <f t="shared" si="72"/>
        <v>5.15</v>
      </c>
      <c r="N91" s="67">
        <f t="shared" si="72"/>
        <v>0</v>
      </c>
      <c r="O91" s="212">
        <v>1.86</v>
      </c>
      <c r="P91" s="213"/>
      <c r="Q91" s="70"/>
      <c r="R91" s="67"/>
      <c r="S91" s="67">
        <f t="shared" si="73"/>
        <v>1.86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123.71</v>
      </c>
      <c r="BX91" s="70"/>
      <c r="BY91" s="75"/>
      <c r="BZ91" s="218"/>
      <c r="CA91" s="67">
        <f t="shared" si="83"/>
        <v>123.71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>
        <v>0</v>
      </c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1.03</v>
      </c>
      <c r="GX91" s="172"/>
      <c r="GY91" s="70">
        <f t="shared" si="114"/>
        <v>1.03</v>
      </c>
      <c r="GZ91" s="70">
        <f t="shared" si="115"/>
        <v>0</v>
      </c>
      <c r="HA91" s="172"/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1.03</v>
      </c>
      <c r="HJ91" s="70"/>
      <c r="HK91" s="70">
        <f t="shared" si="119"/>
        <v>1.03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25.26</v>
      </c>
      <c r="HV91" s="70"/>
      <c r="HW91" s="70">
        <f t="shared" si="122"/>
        <v>25.26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129">
        <v>0</v>
      </c>
      <c r="IH91" s="211"/>
      <c r="II91" s="187">
        <f t="shared" si="126"/>
        <v>0</v>
      </c>
      <c r="IJ91" s="187">
        <f t="shared" si="126"/>
        <v>0</v>
      </c>
      <c r="IK91" s="129">
        <v>2.2200000000000002</v>
      </c>
      <c r="IM91" s="187">
        <f t="shared" si="127"/>
        <v>2.2200000000000002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1.86</v>
      </c>
      <c r="P92" s="213"/>
      <c r="Q92" s="70"/>
      <c r="R92" s="67"/>
      <c r="S92" s="67">
        <f t="shared" si="73"/>
        <v>1.86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32.99</v>
      </c>
      <c r="AH92" s="67"/>
      <c r="AI92" s="67"/>
      <c r="AJ92" s="67"/>
      <c r="AK92" s="67">
        <f t="shared" si="76"/>
        <v>32.99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123.71</v>
      </c>
      <c r="BX92" s="70"/>
      <c r="BY92" s="75"/>
      <c r="BZ92" s="218"/>
      <c r="CA92" s="67">
        <f t="shared" si="83"/>
        <v>123.71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>
        <v>0</v>
      </c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1.03</v>
      </c>
      <c r="GX92" s="172"/>
      <c r="GY92" s="70">
        <f t="shared" si="114"/>
        <v>1.03</v>
      </c>
      <c r="GZ92" s="70">
        <f t="shared" si="115"/>
        <v>0</v>
      </c>
      <c r="HA92" s="172"/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1.03</v>
      </c>
      <c r="HJ92" s="70"/>
      <c r="HK92" s="70">
        <f t="shared" si="119"/>
        <v>1.03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25.26</v>
      </c>
      <c r="HV92" s="70"/>
      <c r="HW92" s="70">
        <f t="shared" si="122"/>
        <v>25.26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129">
        <v>0</v>
      </c>
      <c r="IH92" s="211"/>
      <c r="II92" s="187">
        <f t="shared" si="126"/>
        <v>0</v>
      </c>
      <c r="IJ92" s="187">
        <f t="shared" si="126"/>
        <v>0</v>
      </c>
      <c r="IK92" s="129">
        <v>2.2200000000000002</v>
      </c>
      <c r="IM92" s="187">
        <f t="shared" si="127"/>
        <v>2.2200000000000002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1.86</v>
      </c>
      <c r="P93" s="213"/>
      <c r="Q93" s="70"/>
      <c r="R93" s="67"/>
      <c r="S93" s="67">
        <f t="shared" si="73"/>
        <v>1.86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15.46</v>
      </c>
      <c r="AH93" s="67"/>
      <c r="AI93" s="67"/>
      <c r="AJ93" s="67"/>
      <c r="AK93" s="67">
        <f t="shared" si="76"/>
        <v>15.46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123.71</v>
      </c>
      <c r="BX93" s="70"/>
      <c r="BY93" s="75"/>
      <c r="BZ93" s="218"/>
      <c r="CA93" s="67">
        <f t="shared" si="83"/>
        <v>123.71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>
        <v>0</v>
      </c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1.03</v>
      </c>
      <c r="GX93" s="172"/>
      <c r="GY93" s="70">
        <f t="shared" si="114"/>
        <v>1.03</v>
      </c>
      <c r="GZ93" s="70">
        <f t="shared" si="115"/>
        <v>0</v>
      </c>
      <c r="HA93" s="172"/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1.03</v>
      </c>
      <c r="HJ93" s="70"/>
      <c r="HK93" s="70">
        <f t="shared" si="119"/>
        <v>1.03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25.26</v>
      </c>
      <c r="HV93" s="70"/>
      <c r="HW93" s="70">
        <f t="shared" si="122"/>
        <v>25.26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129">
        <v>0</v>
      </c>
      <c r="IH93" s="211"/>
      <c r="II93" s="187">
        <f t="shared" si="126"/>
        <v>0</v>
      </c>
      <c r="IJ93" s="187">
        <f t="shared" si="126"/>
        <v>0</v>
      </c>
      <c r="IK93" s="129">
        <v>2.2200000000000002</v>
      </c>
      <c r="IM93" s="187">
        <f t="shared" si="127"/>
        <v>2.2200000000000002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1.55</v>
      </c>
      <c r="JF93" s="187"/>
      <c r="JG93" s="187">
        <f t="shared" si="133"/>
        <v>1.55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1.86</v>
      </c>
      <c r="P94" s="213"/>
      <c r="Q94" s="70"/>
      <c r="R94" s="67"/>
      <c r="S94" s="67">
        <f t="shared" si="73"/>
        <v>1.86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123.71</v>
      </c>
      <c r="BX94" s="70"/>
      <c r="BY94" s="75"/>
      <c r="BZ94" s="218"/>
      <c r="CA94" s="67">
        <f t="shared" si="83"/>
        <v>123.71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>
        <v>0</v>
      </c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1.03</v>
      </c>
      <c r="GX94" s="172"/>
      <c r="GY94" s="70">
        <f t="shared" si="114"/>
        <v>1.03</v>
      </c>
      <c r="GZ94" s="70">
        <f t="shared" si="115"/>
        <v>0</v>
      </c>
      <c r="HA94" s="172"/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1.03</v>
      </c>
      <c r="HJ94" s="70"/>
      <c r="HK94" s="70">
        <f t="shared" si="119"/>
        <v>1.03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25.26</v>
      </c>
      <c r="HV94" s="70"/>
      <c r="HW94" s="70">
        <f t="shared" si="122"/>
        <v>25.26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129">
        <v>0</v>
      </c>
      <c r="IH94" s="211"/>
      <c r="II94" s="187">
        <f t="shared" si="126"/>
        <v>0</v>
      </c>
      <c r="IJ94" s="187">
        <f t="shared" si="126"/>
        <v>0</v>
      </c>
      <c r="IK94" s="129">
        <v>2.2200000000000002</v>
      </c>
      <c r="IM94" s="187">
        <f t="shared" si="127"/>
        <v>2.2200000000000002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1.55</v>
      </c>
      <c r="JF94" s="187"/>
      <c r="JG94" s="187">
        <f t="shared" si="133"/>
        <v>1.55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1.86</v>
      </c>
      <c r="P95" s="213"/>
      <c r="Q95" s="70"/>
      <c r="R95" s="67"/>
      <c r="S95" s="67">
        <f t="shared" si="73"/>
        <v>1.86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92.78</v>
      </c>
      <c r="BX95" s="70"/>
      <c r="BY95" s="75"/>
      <c r="BZ95" s="218"/>
      <c r="CA95" s="67">
        <f t="shared" si="83"/>
        <v>92.78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>
        <v>0</v>
      </c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1.03</v>
      </c>
      <c r="GX95" s="172"/>
      <c r="GY95" s="70">
        <f t="shared" si="114"/>
        <v>1.03</v>
      </c>
      <c r="GZ95" s="70">
        <f t="shared" si="115"/>
        <v>0</v>
      </c>
      <c r="HA95" s="172"/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1.03</v>
      </c>
      <c r="HJ95" s="70"/>
      <c r="HK95" s="70">
        <f t="shared" si="119"/>
        <v>1.03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25.26</v>
      </c>
      <c r="HV95" s="70"/>
      <c r="HW95" s="70">
        <f t="shared" si="122"/>
        <v>25.26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129">
        <v>0</v>
      </c>
      <c r="IH95" s="211"/>
      <c r="II95" s="187">
        <f t="shared" si="126"/>
        <v>0</v>
      </c>
      <c r="IJ95" s="187">
        <f t="shared" si="126"/>
        <v>0</v>
      </c>
      <c r="IK95" s="129">
        <v>2.2200000000000002</v>
      </c>
      <c r="IM95" s="187">
        <f t="shared" si="127"/>
        <v>2.2200000000000002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1.86</v>
      </c>
      <c r="P96" s="213"/>
      <c r="Q96" s="70"/>
      <c r="R96" s="67"/>
      <c r="S96" s="67">
        <f t="shared" si="73"/>
        <v>1.86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92.78</v>
      </c>
      <c r="BX96" s="70"/>
      <c r="BY96" s="75"/>
      <c r="BZ96" s="218"/>
      <c r="CA96" s="67">
        <f t="shared" si="83"/>
        <v>92.78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>
        <v>0</v>
      </c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1.03</v>
      </c>
      <c r="GX96" s="172"/>
      <c r="GY96" s="70">
        <f t="shared" si="114"/>
        <v>1.03</v>
      </c>
      <c r="GZ96" s="70">
        <f t="shared" si="115"/>
        <v>0</v>
      </c>
      <c r="HA96" s="172"/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1.03</v>
      </c>
      <c r="HJ96" s="70"/>
      <c r="HK96" s="70">
        <f t="shared" si="119"/>
        <v>1.03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25.26</v>
      </c>
      <c r="HV96" s="70"/>
      <c r="HW96" s="70">
        <f t="shared" si="122"/>
        <v>25.26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129">
        <v>0</v>
      </c>
      <c r="IH96" s="211"/>
      <c r="II96" s="187">
        <f t="shared" si="126"/>
        <v>0</v>
      </c>
      <c r="IJ96" s="187">
        <f t="shared" si="126"/>
        <v>0</v>
      </c>
      <c r="IK96" s="129">
        <v>2.2200000000000002</v>
      </c>
      <c r="IM96" s="187">
        <f t="shared" si="127"/>
        <v>2.2200000000000002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2.37</v>
      </c>
      <c r="P97" s="213"/>
      <c r="Q97" s="70"/>
      <c r="R97" s="67"/>
      <c r="S97" s="67">
        <f t="shared" si="73"/>
        <v>2.37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5.15</v>
      </c>
      <c r="AH97" s="67"/>
      <c r="AI97" s="67"/>
      <c r="AJ97" s="67"/>
      <c r="AK97" s="67">
        <f t="shared" si="76"/>
        <v>5.15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82.47</v>
      </c>
      <c r="BX97" s="70"/>
      <c r="BY97" s="75"/>
      <c r="BZ97" s="218"/>
      <c r="CA97" s="67">
        <f t="shared" si="83"/>
        <v>82.47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>
        <v>0</v>
      </c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1.03</v>
      </c>
      <c r="GX97" s="172"/>
      <c r="GY97" s="70">
        <f t="shared" si="114"/>
        <v>1.03</v>
      </c>
      <c r="GZ97" s="70">
        <f t="shared" si="115"/>
        <v>0</v>
      </c>
      <c r="HA97" s="172"/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1.03</v>
      </c>
      <c r="HJ97" s="70"/>
      <c r="HK97" s="70">
        <f t="shared" si="119"/>
        <v>1.03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25.26</v>
      </c>
      <c r="HV97" s="70"/>
      <c r="HW97" s="70">
        <f t="shared" si="122"/>
        <v>25.26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129">
        <v>0</v>
      </c>
      <c r="IH97" s="211"/>
      <c r="II97" s="187">
        <f t="shared" si="126"/>
        <v>0</v>
      </c>
      <c r="IJ97" s="187">
        <f t="shared" si="126"/>
        <v>0</v>
      </c>
      <c r="IK97" s="129">
        <v>2.2200000000000002</v>
      </c>
      <c r="IM97" s="187">
        <f t="shared" si="127"/>
        <v>2.2200000000000002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2.37</v>
      </c>
      <c r="P98" s="213"/>
      <c r="Q98" s="70"/>
      <c r="R98" s="67"/>
      <c r="S98" s="67">
        <f t="shared" si="73"/>
        <v>2.37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30.93</v>
      </c>
      <c r="AH98" s="67"/>
      <c r="AI98" s="67"/>
      <c r="AJ98" s="67"/>
      <c r="AK98" s="67">
        <f t="shared" si="76"/>
        <v>30.93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82.47</v>
      </c>
      <c r="BX98" s="70"/>
      <c r="BY98" s="75"/>
      <c r="BZ98" s="218"/>
      <c r="CA98" s="67">
        <f t="shared" si="83"/>
        <v>82.47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>
        <v>0</v>
      </c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1.03</v>
      </c>
      <c r="GX98" s="172"/>
      <c r="GY98" s="70">
        <f t="shared" si="114"/>
        <v>1.03</v>
      </c>
      <c r="GZ98" s="70">
        <f t="shared" si="115"/>
        <v>0</v>
      </c>
      <c r="HA98" s="172"/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1.03</v>
      </c>
      <c r="HJ98" s="70"/>
      <c r="HK98" s="70">
        <f t="shared" si="119"/>
        <v>1.03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25.26</v>
      </c>
      <c r="HV98" s="70"/>
      <c r="HW98" s="70">
        <f t="shared" si="122"/>
        <v>25.26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129">
        <v>0</v>
      </c>
      <c r="IH98" s="211"/>
      <c r="II98" s="187">
        <f t="shared" si="126"/>
        <v>0</v>
      </c>
      <c r="IJ98" s="187">
        <f t="shared" si="126"/>
        <v>0</v>
      </c>
      <c r="IK98" s="129">
        <v>2.2200000000000002</v>
      </c>
      <c r="IM98" s="187">
        <f t="shared" si="127"/>
        <v>2.2200000000000002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4.12</v>
      </c>
      <c r="J99" s="67"/>
      <c r="K99" s="67"/>
      <c r="L99" s="67"/>
      <c r="M99" s="67">
        <f t="shared" si="72"/>
        <v>4.12</v>
      </c>
      <c r="N99" s="67">
        <f t="shared" si="72"/>
        <v>0</v>
      </c>
      <c r="O99" s="212">
        <v>2.37</v>
      </c>
      <c r="P99" s="213"/>
      <c r="Q99" s="70"/>
      <c r="R99" s="67"/>
      <c r="S99" s="67">
        <f t="shared" si="73"/>
        <v>2.37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30.93</v>
      </c>
      <c r="AH99" s="67"/>
      <c r="AI99" s="67"/>
      <c r="AJ99" s="67"/>
      <c r="AK99" s="67">
        <f t="shared" si="76"/>
        <v>30.93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82.47</v>
      </c>
      <c r="BX99" s="70"/>
      <c r="BY99" s="75"/>
      <c r="BZ99" s="218"/>
      <c r="CA99" s="67">
        <f t="shared" si="83"/>
        <v>82.47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>
        <v>0</v>
      </c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1.03</v>
      </c>
      <c r="GX99" s="172"/>
      <c r="GY99" s="70">
        <f t="shared" si="114"/>
        <v>1.03</v>
      </c>
      <c r="GZ99" s="70">
        <f t="shared" si="115"/>
        <v>0</v>
      </c>
      <c r="HA99" s="172"/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1.03</v>
      </c>
      <c r="HJ99" s="70"/>
      <c r="HK99" s="70">
        <f t="shared" si="119"/>
        <v>1.03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25.26</v>
      </c>
      <c r="HV99" s="70"/>
      <c r="HW99" s="70">
        <f t="shared" si="122"/>
        <v>25.26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129">
        <v>0</v>
      </c>
      <c r="IH99" s="211"/>
      <c r="II99" s="187">
        <f t="shared" si="126"/>
        <v>0</v>
      </c>
      <c r="IJ99" s="187">
        <f t="shared" si="126"/>
        <v>0</v>
      </c>
      <c r="IK99" s="129">
        <v>2.2200000000000002</v>
      </c>
      <c r="IM99" s="187">
        <f t="shared" si="127"/>
        <v>2.2200000000000002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2.37</v>
      </c>
      <c r="P100" s="213"/>
      <c r="Q100" s="70"/>
      <c r="R100" s="67"/>
      <c r="S100" s="67">
        <f t="shared" si="73"/>
        <v>2.37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10.31</v>
      </c>
      <c r="AH100" s="67"/>
      <c r="AI100" s="67"/>
      <c r="AJ100" s="67"/>
      <c r="AK100" s="67">
        <f t="shared" si="76"/>
        <v>10.31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82.47</v>
      </c>
      <c r="BX100" s="70"/>
      <c r="BY100" s="75"/>
      <c r="BZ100" s="218"/>
      <c r="CA100" s="67">
        <f t="shared" si="83"/>
        <v>82.47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>
        <v>0</v>
      </c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1.03</v>
      </c>
      <c r="GX100" s="172"/>
      <c r="GY100" s="70">
        <f t="shared" si="114"/>
        <v>1.03</v>
      </c>
      <c r="GZ100" s="70">
        <f t="shared" si="115"/>
        <v>0</v>
      </c>
      <c r="HA100" s="172"/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1.03</v>
      </c>
      <c r="HJ100" s="70"/>
      <c r="HK100" s="70">
        <f t="shared" si="119"/>
        <v>1.03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25.26</v>
      </c>
      <c r="HV100" s="70"/>
      <c r="HW100" s="70">
        <f t="shared" si="122"/>
        <v>25.26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129">
        <v>0</v>
      </c>
      <c r="IH100" s="211"/>
      <c r="II100" s="187">
        <f t="shared" si="126"/>
        <v>0</v>
      </c>
      <c r="IJ100" s="187">
        <f t="shared" si="126"/>
        <v>0</v>
      </c>
      <c r="IK100" s="129">
        <v>2.2200000000000002</v>
      </c>
      <c r="IM100" s="187">
        <f t="shared" si="127"/>
        <v>2.2200000000000002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1.86</v>
      </c>
      <c r="P101" s="213"/>
      <c r="Q101" s="70"/>
      <c r="R101" s="67"/>
      <c r="S101" s="67">
        <f t="shared" si="73"/>
        <v>1.86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51.55</v>
      </c>
      <c r="BX101" s="70"/>
      <c r="BY101" s="75"/>
      <c r="BZ101" s="218"/>
      <c r="CA101" s="67">
        <f t="shared" si="83"/>
        <v>51.55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0</v>
      </c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>
        <v>0</v>
      </c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1.03</v>
      </c>
      <c r="GX101" s="172"/>
      <c r="GY101" s="70">
        <f t="shared" si="114"/>
        <v>1.03</v>
      </c>
      <c r="GZ101" s="70">
        <f t="shared" si="115"/>
        <v>0</v>
      </c>
      <c r="HA101" s="172"/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1.03</v>
      </c>
      <c r="HJ101" s="70"/>
      <c r="HK101" s="70">
        <f t="shared" si="119"/>
        <v>1.03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25.26</v>
      </c>
      <c r="HV101" s="70"/>
      <c r="HW101" s="70">
        <f t="shared" si="122"/>
        <v>25.26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129">
        <v>0</v>
      </c>
      <c r="IH101" s="211"/>
      <c r="II101" s="187">
        <f t="shared" si="126"/>
        <v>0</v>
      </c>
      <c r="IJ101" s="187">
        <f t="shared" si="126"/>
        <v>0</v>
      </c>
      <c r="IK101" s="129">
        <v>2.2200000000000002</v>
      </c>
      <c r="IM101" s="187">
        <f t="shared" si="127"/>
        <v>2.2200000000000002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1.55</v>
      </c>
      <c r="JF101" s="187"/>
      <c r="JG101" s="187">
        <f t="shared" si="133"/>
        <v>1.55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1.86</v>
      </c>
      <c r="P102" s="213"/>
      <c r="Q102" s="70"/>
      <c r="R102" s="67"/>
      <c r="S102" s="67">
        <f t="shared" si="73"/>
        <v>1.86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51.55</v>
      </c>
      <c r="BX102" s="70"/>
      <c r="BY102" s="75"/>
      <c r="BZ102" s="218"/>
      <c r="CA102" s="67">
        <f t="shared" si="83"/>
        <v>51.55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0</v>
      </c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>
        <v>0</v>
      </c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1.03</v>
      </c>
      <c r="GX102" s="172"/>
      <c r="GY102" s="70">
        <f t="shared" si="114"/>
        <v>1.03</v>
      </c>
      <c r="GZ102" s="70">
        <f t="shared" si="115"/>
        <v>0</v>
      </c>
      <c r="HA102" s="172"/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1.03</v>
      </c>
      <c r="HJ102" s="70"/>
      <c r="HK102" s="70">
        <f t="shared" si="119"/>
        <v>1.03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25.26</v>
      </c>
      <c r="HV102" s="70"/>
      <c r="HW102" s="70">
        <f t="shared" si="122"/>
        <v>25.26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129">
        <v>0</v>
      </c>
      <c r="IH102" s="211"/>
      <c r="II102" s="187">
        <f t="shared" si="126"/>
        <v>0</v>
      </c>
      <c r="IJ102" s="187">
        <f t="shared" si="126"/>
        <v>0</v>
      </c>
      <c r="IK102" s="129">
        <v>2.2200000000000002</v>
      </c>
      <c r="IM102" s="187">
        <f t="shared" si="127"/>
        <v>2.2200000000000002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1.55</v>
      </c>
      <c r="JF102" s="187"/>
      <c r="JG102" s="187">
        <f t="shared" si="133"/>
        <v>1.55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1.86</v>
      </c>
      <c r="P103" s="213"/>
      <c r="Q103" s="70"/>
      <c r="R103" s="67"/>
      <c r="S103" s="67">
        <f t="shared" si="73"/>
        <v>1.86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51.55</v>
      </c>
      <c r="BX103" s="70"/>
      <c r="BY103" s="75"/>
      <c r="BZ103" s="218"/>
      <c r="CA103" s="67">
        <f t="shared" si="83"/>
        <v>51.55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0</v>
      </c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>
        <v>0</v>
      </c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1.03</v>
      </c>
      <c r="GX103" s="172"/>
      <c r="GY103" s="70">
        <f t="shared" si="114"/>
        <v>1.03</v>
      </c>
      <c r="GZ103" s="70">
        <f t="shared" si="115"/>
        <v>0</v>
      </c>
      <c r="HA103" s="172"/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1.03</v>
      </c>
      <c r="HJ103" s="70"/>
      <c r="HK103" s="70">
        <f t="shared" si="119"/>
        <v>1.03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25.26</v>
      </c>
      <c r="HV103" s="70"/>
      <c r="HW103" s="70">
        <f t="shared" si="122"/>
        <v>25.26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129">
        <v>0</v>
      </c>
      <c r="IH103" s="211"/>
      <c r="II103" s="187">
        <f t="shared" si="126"/>
        <v>0</v>
      </c>
      <c r="IJ103" s="187">
        <f t="shared" si="126"/>
        <v>0</v>
      </c>
      <c r="IK103" s="129">
        <v>2.2200000000000002</v>
      </c>
      <c r="IM103" s="187">
        <f t="shared" si="127"/>
        <v>2.2200000000000002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1.55</v>
      </c>
      <c r="JF103" s="187"/>
      <c r="JG103" s="187">
        <f t="shared" si="133"/>
        <v>1.55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1.86</v>
      </c>
      <c r="P104" s="213"/>
      <c r="Q104" s="70"/>
      <c r="R104" s="67"/>
      <c r="S104" s="67">
        <f t="shared" si="73"/>
        <v>1.86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51.55</v>
      </c>
      <c r="BX104" s="70"/>
      <c r="BY104" s="75"/>
      <c r="BZ104" s="218"/>
      <c r="CA104" s="67">
        <f t="shared" si="83"/>
        <v>51.55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0</v>
      </c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>
        <v>0</v>
      </c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1.03</v>
      </c>
      <c r="GX104" s="172"/>
      <c r="GY104" s="70">
        <f t="shared" si="114"/>
        <v>1.03</v>
      </c>
      <c r="GZ104" s="70">
        <f t="shared" si="115"/>
        <v>0</v>
      </c>
      <c r="HA104" s="172"/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1.03</v>
      </c>
      <c r="HJ104" s="70"/>
      <c r="HK104" s="70">
        <f t="shared" si="119"/>
        <v>1.03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25.26</v>
      </c>
      <c r="HV104" s="70"/>
      <c r="HW104" s="70">
        <f t="shared" si="122"/>
        <v>25.26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129">
        <v>0</v>
      </c>
      <c r="IH104" s="211"/>
      <c r="II104" s="187">
        <f t="shared" si="126"/>
        <v>0</v>
      </c>
      <c r="IJ104" s="187">
        <f t="shared" si="126"/>
        <v>0</v>
      </c>
      <c r="IK104" s="129">
        <v>2.2200000000000002</v>
      </c>
      <c r="IM104" s="187">
        <f t="shared" si="127"/>
        <v>2.2200000000000002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1.55</v>
      </c>
      <c r="JF104" s="187"/>
      <c r="JG104" s="187">
        <f t="shared" si="133"/>
        <v>1.55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4.12</v>
      </c>
      <c r="J105" s="67"/>
      <c r="K105" s="67"/>
      <c r="L105" s="67"/>
      <c r="M105" s="67">
        <f t="shared" si="72"/>
        <v>4.12</v>
      </c>
      <c r="N105" s="67">
        <f t="shared" si="72"/>
        <v>0</v>
      </c>
      <c r="O105" s="212">
        <v>1.86</v>
      </c>
      <c r="P105" s="213"/>
      <c r="Q105" s="70"/>
      <c r="R105" s="67"/>
      <c r="S105" s="67">
        <f t="shared" si="73"/>
        <v>1.86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36.08</v>
      </c>
      <c r="AH105" s="67"/>
      <c r="AI105" s="67"/>
      <c r="AJ105" s="67"/>
      <c r="AK105" s="67">
        <f t="shared" si="76"/>
        <v>36.08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51.55</v>
      </c>
      <c r="BX105" s="70"/>
      <c r="BY105" s="75"/>
      <c r="BZ105" s="218"/>
      <c r="CA105" s="67">
        <f t="shared" si="83"/>
        <v>51.55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0</v>
      </c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>
        <v>0</v>
      </c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2.06</v>
      </c>
      <c r="GH105" s="172"/>
      <c r="GI105" s="70">
        <f t="shared" si="70"/>
        <v>2.06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1.03</v>
      </c>
      <c r="GX105" s="172"/>
      <c r="GY105" s="70">
        <f t="shared" si="114"/>
        <v>1.03</v>
      </c>
      <c r="GZ105" s="70">
        <f t="shared" si="115"/>
        <v>0</v>
      </c>
      <c r="HA105" s="172"/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1.03</v>
      </c>
      <c r="HJ105" s="70"/>
      <c r="HK105" s="70">
        <f t="shared" si="119"/>
        <v>1.03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25.26</v>
      </c>
      <c r="HV105" s="70"/>
      <c r="HW105" s="70">
        <f t="shared" si="122"/>
        <v>25.26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129">
        <v>0</v>
      </c>
      <c r="IH105" s="211"/>
      <c r="II105" s="187">
        <f t="shared" si="126"/>
        <v>0</v>
      </c>
      <c r="IJ105" s="187">
        <f t="shared" si="126"/>
        <v>0</v>
      </c>
      <c r="IK105" s="129">
        <v>2.2200000000000002</v>
      </c>
      <c r="IM105" s="187">
        <f t="shared" si="127"/>
        <v>2.2200000000000002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1.55</v>
      </c>
      <c r="JF105" s="187"/>
      <c r="JG105" s="187">
        <f t="shared" si="133"/>
        <v>1.55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1.86</v>
      </c>
      <c r="P106" s="224"/>
      <c r="Q106" s="223"/>
      <c r="R106" s="225"/>
      <c r="S106" s="67">
        <f t="shared" si="73"/>
        <v>1.86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25.77</v>
      </c>
      <c r="AH106" s="225"/>
      <c r="AI106" s="67"/>
      <c r="AJ106" s="67"/>
      <c r="AK106" s="67">
        <f t="shared" si="76"/>
        <v>25.77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51.55</v>
      </c>
      <c r="BX106" s="223"/>
      <c r="BY106" s="234"/>
      <c r="BZ106" s="235"/>
      <c r="CA106" s="67">
        <f t="shared" si="83"/>
        <v>51.55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0</v>
      </c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>
        <v>0</v>
      </c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2.06</v>
      </c>
      <c r="GH106" s="172"/>
      <c r="GI106" s="70">
        <f t="shared" si="70"/>
        <v>2.06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1.03</v>
      </c>
      <c r="GX106" s="172"/>
      <c r="GY106" s="70">
        <f t="shared" si="114"/>
        <v>1.03</v>
      </c>
      <c r="GZ106" s="70">
        <f t="shared" si="115"/>
        <v>0</v>
      </c>
      <c r="HA106" s="172"/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1.03</v>
      </c>
      <c r="HJ106" s="70"/>
      <c r="HK106" s="70">
        <f t="shared" si="119"/>
        <v>1.03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25.26</v>
      </c>
      <c r="HV106" s="70"/>
      <c r="HW106" s="70">
        <f t="shared" si="122"/>
        <v>25.26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129">
        <v>0</v>
      </c>
      <c r="IH106" s="211"/>
      <c r="II106" s="187">
        <f t="shared" si="126"/>
        <v>0</v>
      </c>
      <c r="IJ106" s="187">
        <f t="shared" si="126"/>
        <v>0</v>
      </c>
      <c r="IK106" s="129">
        <v>2.2200000000000002</v>
      </c>
      <c r="IM106" s="187">
        <f t="shared" si="127"/>
        <v>2.2200000000000002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1.55</v>
      </c>
      <c r="JF106" s="187"/>
      <c r="JG106" s="187">
        <f t="shared" si="133"/>
        <v>1.55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22.68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22.68</v>
      </c>
      <c r="N107" s="241">
        <f t="shared" si="138"/>
        <v>0</v>
      </c>
      <c r="O107" s="241">
        <f t="shared" si="138"/>
        <v>2.78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2.78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72.16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72.16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123.71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123.71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5.15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5.15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2.06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2.06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5.76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5.76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3.09</v>
      </c>
      <c r="GH107" s="242">
        <f t="shared" si="142"/>
        <v>0</v>
      </c>
      <c r="GI107" s="242">
        <f t="shared" si="142"/>
        <v>3.09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3.51</v>
      </c>
      <c r="GP107" s="242">
        <f t="shared" si="143"/>
        <v>0</v>
      </c>
      <c r="GQ107" s="242">
        <f t="shared" si="143"/>
        <v>3.51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1.03</v>
      </c>
      <c r="GX107" s="242">
        <f t="shared" si="144"/>
        <v>0</v>
      </c>
      <c r="GY107" s="242">
        <f t="shared" ref="GY107:HB107" si="145">MAX(GY11:GY106)</f>
        <v>1.03</v>
      </c>
      <c r="GZ107" s="242">
        <f t="shared" si="145"/>
        <v>0</v>
      </c>
      <c r="HA107" s="242">
        <f t="shared" si="145"/>
        <v>0</v>
      </c>
      <c r="HB107" s="242">
        <f t="shared" si="145"/>
        <v>0</v>
      </c>
      <c r="HC107" s="242">
        <f t="shared" ref="HC107:IB107" si="146">MAX(HC11:HC106)</f>
        <v>0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1.44</v>
      </c>
      <c r="HJ107" s="242">
        <f t="shared" si="146"/>
        <v>0</v>
      </c>
      <c r="HK107" s="242">
        <f t="shared" si="146"/>
        <v>1.44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25.26</v>
      </c>
      <c r="HV107" s="242">
        <f t="shared" si="146"/>
        <v>0</v>
      </c>
      <c r="HW107" s="242">
        <f t="shared" si="146"/>
        <v>25.26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1.1100000000000001</v>
      </c>
      <c r="IH107" s="143">
        <f t="shared" si="147"/>
        <v>0</v>
      </c>
      <c r="II107" s="143">
        <f t="shared" si="147"/>
        <v>1.1100000000000001</v>
      </c>
      <c r="IJ107" s="143">
        <f t="shared" si="147"/>
        <v>0</v>
      </c>
      <c r="IK107" s="242">
        <f t="shared" si="147"/>
        <v>5.54</v>
      </c>
      <c r="IL107" s="242">
        <f t="shared" si="147"/>
        <v>0</v>
      </c>
      <c r="IM107" s="242">
        <f t="shared" si="147"/>
        <v>5.54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1.67</v>
      </c>
      <c r="JF107" s="242">
        <f t="shared" si="147"/>
        <v>0</v>
      </c>
      <c r="JG107" s="242">
        <f t="shared" si="147"/>
        <v>1.67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1.67</v>
      </c>
      <c r="JV107" s="242">
        <f t="shared" si="147"/>
        <v>0</v>
      </c>
      <c r="JW107" s="242">
        <f t="shared" si="147"/>
        <v>1.67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1.86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1.86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1.03</v>
      </c>
      <c r="HJ108" s="143">
        <f t="shared" si="156"/>
        <v>0</v>
      </c>
      <c r="HK108" s="143">
        <f t="shared" si="156"/>
        <v>1.03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25.26</v>
      </c>
      <c r="HV108" s="143">
        <f t="shared" si="156"/>
        <v>0</v>
      </c>
      <c r="HW108" s="143">
        <f t="shared" si="156"/>
        <v>25.26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5.4788541666666601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5.4788541666666601</v>
      </c>
      <c r="N109" s="245">
        <f t="shared" si="158"/>
        <v>0</v>
      </c>
      <c r="O109" s="245">
        <f t="shared" si="158"/>
        <v>2.1683333333333383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2.1683333333333383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16.720624999999995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16.720624999999995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43.386041666666671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43.386041666666671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3.2187499999999996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3.2187499999999996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1.105104166666667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1.105104166666667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0.12875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0.12875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>
        <f t="shared" si="162"/>
        <v>1.7404166666666667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1.7404166666666667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0.26833333333333337</v>
      </c>
      <c r="GH109" s="245" t="e">
        <f t="shared" si="162"/>
        <v>#DIV/0!</v>
      </c>
      <c r="GI109" s="245">
        <f t="shared" si="162"/>
        <v>0.26833333333333337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0.84406249999999972</v>
      </c>
      <c r="GP109" s="245" t="e">
        <f t="shared" si="163"/>
        <v>#DIV/0!</v>
      </c>
      <c r="GQ109" s="245">
        <f t="shared" si="163"/>
        <v>0.84406249999999972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0.5901041666666671</v>
      </c>
      <c r="GX109" s="245" t="e">
        <f t="shared" si="165"/>
        <v>#DIV/0!</v>
      </c>
      <c r="GY109" s="245">
        <f t="shared" si="165"/>
        <v>0.5901041666666671</v>
      </c>
      <c r="GZ109" s="245">
        <f t="shared" si="165"/>
        <v>0</v>
      </c>
      <c r="HA109" s="245" t="e">
        <f t="shared" ref="HA109:IB109" si="166">AVERAGE(HA11:HA106)</f>
        <v>#DIV/0!</v>
      </c>
      <c r="HB109" s="245" t="e">
        <f t="shared" si="166"/>
        <v>#DIV/0!</v>
      </c>
      <c r="HC109" s="245">
        <f t="shared" si="166"/>
        <v>0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1.2683333333333342</v>
      </c>
      <c r="HJ109" s="245" t="e">
        <f t="shared" si="166"/>
        <v>#DIV/0!</v>
      </c>
      <c r="HK109" s="245">
        <f t="shared" si="166"/>
        <v>1.2683333333333342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25.26000000000003</v>
      </c>
      <c r="HV109" s="245" t="e">
        <f t="shared" si="166"/>
        <v>#DIV/0!</v>
      </c>
      <c r="HW109" s="245">
        <f t="shared" si="166"/>
        <v>25.26000000000003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6.1250000000000027E-2</v>
      </c>
      <c r="IH109" s="143" t="e">
        <f t="shared" si="167"/>
        <v>#DIV/0!</v>
      </c>
      <c r="II109" s="143">
        <f t="shared" si="167"/>
        <v>6.1250000000000027E-2</v>
      </c>
      <c r="IJ109" s="143">
        <f t="shared" si="167"/>
        <v>0</v>
      </c>
      <c r="IK109" s="245">
        <f t="shared" si="167"/>
        <v>3.0022916666666699</v>
      </c>
      <c r="IL109" s="245" t="e">
        <f t="shared" si="167"/>
        <v>#DIV/0!</v>
      </c>
      <c r="IM109" s="245">
        <f t="shared" si="167"/>
        <v>3.0022916666666699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0.92572916666666583</v>
      </c>
      <c r="JF109" s="245" t="e">
        <f t="shared" si="167"/>
        <v>#DIV/0!</v>
      </c>
      <c r="JG109" s="245">
        <f t="shared" si="167"/>
        <v>0.92572916666666583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0.16666666666666671</v>
      </c>
      <c r="JV109" s="245" t="e">
        <f t="shared" si="167"/>
        <v>#DIV/0!</v>
      </c>
      <c r="JW109" s="245">
        <f t="shared" si="167"/>
        <v>0.16666666666666671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20" t="s">
        <v>136</v>
      </c>
      <c r="J112" s="421"/>
      <c r="K112" s="421"/>
      <c r="L112" s="421"/>
      <c r="M112" s="421"/>
      <c r="N112" s="421"/>
      <c r="O112" s="421"/>
      <c r="P112" s="421"/>
      <c r="Q112" s="421"/>
      <c r="R112" s="421"/>
      <c r="S112" s="421"/>
      <c r="T112" s="422"/>
      <c r="U112" s="112"/>
      <c r="V112" s="112"/>
    </row>
    <row r="113" spans="9:22" ht="21.75" customHeight="1">
      <c r="I113" s="415" t="s">
        <v>179</v>
      </c>
      <c r="J113" s="415"/>
      <c r="K113" s="557"/>
      <c r="L113" s="557"/>
      <c r="M113" s="417" t="s">
        <v>180</v>
      </c>
      <c r="N113" s="417"/>
      <c r="O113" s="417"/>
      <c r="P113" s="417"/>
      <c r="Q113" s="417"/>
      <c r="R113" s="417"/>
      <c r="S113" s="417"/>
      <c r="T113" s="417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J22" sqref="J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22.09.2026</v>
      </c>
      <c r="J4" s="94"/>
      <c r="K4" s="94"/>
      <c r="L4" s="94"/>
      <c r="M4" s="95"/>
      <c r="N4" s="95"/>
      <c r="O4" s="95"/>
      <c r="P4" s="95"/>
      <c r="Q4" s="95" t="s">
        <v>28</v>
      </c>
      <c r="R4" s="563" t="str">
        <f>'CGP SCHEDULE'!$AG$5</f>
        <v>23:50</v>
      </c>
      <c r="S4" s="56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4" t="str">
        <f>'CGP SCHEDULE'!AG7</f>
        <v>Revision-02</v>
      </c>
      <c r="U6" s="565"/>
      <c r="V6" s="565"/>
      <c r="W6" s="565"/>
      <c r="X6" s="565"/>
      <c r="Y6" s="565"/>
      <c r="Z6" s="565"/>
      <c r="AA6" s="565"/>
      <c r="AB6" s="565"/>
      <c r="AC6" s="565"/>
      <c r="AD6" s="565"/>
      <c r="AE6" s="566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22.09.2026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389" t="s">
        <v>284</v>
      </c>
      <c r="D8" s="408"/>
      <c r="E8" s="408"/>
      <c r="F8" s="408"/>
      <c r="G8" s="408"/>
      <c r="H8" s="408"/>
      <c r="I8" s="389" t="s">
        <v>309</v>
      </c>
      <c r="J8" s="408"/>
      <c r="K8" s="408"/>
      <c r="L8" s="408"/>
      <c r="M8" s="408"/>
      <c r="N8" s="408"/>
      <c r="O8" s="389" t="s">
        <v>334</v>
      </c>
      <c r="P8" s="408"/>
      <c r="Q8" s="408"/>
      <c r="R8" s="408"/>
      <c r="S8" s="408"/>
      <c r="T8" s="408"/>
      <c r="U8" s="389" t="s">
        <v>335</v>
      </c>
      <c r="V8" s="408"/>
      <c r="W8" s="408"/>
      <c r="X8" s="408"/>
      <c r="Y8" s="408"/>
      <c r="Z8" s="408"/>
      <c r="AA8" s="389" t="s">
        <v>356</v>
      </c>
      <c r="AB8" s="408"/>
      <c r="AC8" s="408"/>
      <c r="AD8" s="408"/>
      <c r="AE8" s="408"/>
      <c r="AF8" s="408"/>
      <c r="AG8" s="389" t="s">
        <v>386</v>
      </c>
      <c r="AH8" s="408"/>
      <c r="AI8" s="408"/>
      <c r="AJ8" s="408"/>
      <c r="AK8" s="408"/>
      <c r="AL8" s="408"/>
      <c r="AM8" s="389" t="s">
        <v>387</v>
      </c>
      <c r="AN8" s="408"/>
      <c r="AO8" s="408"/>
      <c r="AP8" s="408"/>
      <c r="AQ8" s="408"/>
      <c r="AR8" s="408"/>
      <c r="AS8" s="389" t="s">
        <v>388</v>
      </c>
      <c r="AT8" s="408"/>
      <c r="AU8" s="408"/>
      <c r="AV8" s="408"/>
      <c r="AW8" s="408"/>
      <c r="AX8" s="408"/>
      <c r="AY8" s="389" t="s">
        <v>389</v>
      </c>
      <c r="AZ8" s="408"/>
      <c r="BA8" s="408"/>
      <c r="BB8" s="408"/>
      <c r="BC8" s="408"/>
      <c r="BD8" s="408"/>
      <c r="BE8" s="389" t="s">
        <v>390</v>
      </c>
      <c r="BF8" s="408"/>
      <c r="BG8" s="408"/>
      <c r="BH8" s="408"/>
      <c r="BI8" s="408"/>
      <c r="BJ8" s="408"/>
      <c r="BK8" s="389" t="s">
        <v>286</v>
      </c>
      <c r="BL8" s="408"/>
      <c r="BM8" s="408"/>
      <c r="BN8" s="408"/>
      <c r="BO8" s="408"/>
      <c r="BP8" s="408"/>
    </row>
    <row r="9" spans="1:68">
      <c r="A9" s="155"/>
      <c r="B9" s="155"/>
      <c r="C9" s="524" t="s">
        <v>162</v>
      </c>
      <c r="D9" s="524"/>
      <c r="E9" s="389" t="s">
        <v>195</v>
      </c>
      <c r="F9" s="389"/>
      <c r="G9" s="524" t="s">
        <v>163</v>
      </c>
      <c r="H9" s="524"/>
      <c r="I9" s="524" t="s">
        <v>162</v>
      </c>
      <c r="J9" s="524"/>
      <c r="K9" s="389" t="s">
        <v>195</v>
      </c>
      <c r="L9" s="389"/>
      <c r="M9" s="524" t="s">
        <v>163</v>
      </c>
      <c r="N9" s="524"/>
      <c r="O9" s="524" t="s">
        <v>162</v>
      </c>
      <c r="P9" s="524"/>
      <c r="Q9" s="389" t="s">
        <v>195</v>
      </c>
      <c r="R9" s="389"/>
      <c r="S9" s="524" t="s">
        <v>163</v>
      </c>
      <c r="T9" s="524"/>
      <c r="U9" s="524" t="s">
        <v>162</v>
      </c>
      <c r="V9" s="524"/>
      <c r="W9" s="389" t="s">
        <v>195</v>
      </c>
      <c r="X9" s="389"/>
      <c r="Y9" s="524" t="s">
        <v>163</v>
      </c>
      <c r="Z9" s="524"/>
      <c r="AA9" s="524" t="s">
        <v>162</v>
      </c>
      <c r="AB9" s="524"/>
      <c r="AC9" s="389" t="s">
        <v>195</v>
      </c>
      <c r="AD9" s="389"/>
      <c r="AE9" s="524" t="s">
        <v>163</v>
      </c>
      <c r="AF9" s="524"/>
      <c r="AG9" s="524" t="s">
        <v>162</v>
      </c>
      <c r="AH9" s="524"/>
      <c r="AI9" s="389" t="s">
        <v>195</v>
      </c>
      <c r="AJ9" s="389"/>
      <c r="AK9" s="524" t="s">
        <v>163</v>
      </c>
      <c r="AL9" s="524"/>
      <c r="AM9" s="524" t="s">
        <v>162</v>
      </c>
      <c r="AN9" s="524"/>
      <c r="AO9" s="389" t="s">
        <v>195</v>
      </c>
      <c r="AP9" s="389"/>
      <c r="AQ9" s="524" t="s">
        <v>163</v>
      </c>
      <c r="AR9" s="524"/>
      <c r="AS9" s="524" t="s">
        <v>162</v>
      </c>
      <c r="AT9" s="524"/>
      <c r="AU9" s="389" t="s">
        <v>195</v>
      </c>
      <c r="AV9" s="389"/>
      <c r="AW9" s="524" t="s">
        <v>163</v>
      </c>
      <c r="AX9" s="524"/>
      <c r="AY9" s="524" t="s">
        <v>162</v>
      </c>
      <c r="AZ9" s="524"/>
      <c r="BA9" s="389" t="s">
        <v>195</v>
      </c>
      <c r="BB9" s="389"/>
      <c r="BC9" s="524" t="s">
        <v>163</v>
      </c>
      <c r="BD9" s="524"/>
      <c r="BE9" s="524" t="s">
        <v>162</v>
      </c>
      <c r="BF9" s="524"/>
      <c r="BG9" s="389" t="s">
        <v>195</v>
      </c>
      <c r="BH9" s="389"/>
      <c r="BI9" s="524" t="s">
        <v>163</v>
      </c>
      <c r="BJ9" s="524"/>
      <c r="BK9" s="524" t="s">
        <v>162</v>
      </c>
      <c r="BL9" s="524"/>
      <c r="BM9" s="389" t="s">
        <v>195</v>
      </c>
      <c r="BN9" s="389"/>
      <c r="BO9" s="524" t="s">
        <v>163</v>
      </c>
      <c r="BP9" s="524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20" t="s">
        <v>136</v>
      </c>
      <c r="J112" s="421"/>
      <c r="K112" s="421"/>
      <c r="L112" s="421"/>
      <c r="M112" s="421"/>
      <c r="N112" s="421"/>
      <c r="O112" s="421"/>
      <c r="P112" s="421"/>
      <c r="Q112" s="421"/>
      <c r="R112" s="421"/>
      <c r="S112" s="421"/>
      <c r="T112" s="422"/>
      <c r="U112" s="112"/>
      <c r="V112" s="112"/>
    </row>
    <row r="113" spans="9:22">
      <c r="I113" s="415" t="s">
        <v>179</v>
      </c>
      <c r="J113" s="415"/>
      <c r="K113" s="557"/>
      <c r="L113" s="557"/>
      <c r="M113" s="417" t="s">
        <v>180</v>
      </c>
      <c r="N113" s="417"/>
      <c r="O113" s="417"/>
      <c r="P113" s="417"/>
      <c r="Q113" s="417"/>
      <c r="R113" s="417"/>
      <c r="S113" s="417"/>
      <c r="T113" s="417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topLeftCell="A16" workbookViewId="0">
      <selection activeCell="Q11" sqref="Q11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7" t="s">
        <v>240</v>
      </c>
      <c r="D1" s="567"/>
      <c r="E1" s="567" t="s">
        <v>241</v>
      </c>
      <c r="F1" s="567"/>
      <c r="G1" s="567" t="s">
        <v>242</v>
      </c>
      <c r="H1" s="567"/>
      <c r="I1" s="567" t="s">
        <v>248</v>
      </c>
      <c r="J1" s="567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600</v>
      </c>
      <c r="H3" s="140">
        <f>G3</f>
        <v>600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600</v>
      </c>
      <c r="H4" s="140">
        <f t="shared" ref="H4:H67" si="0">G4</f>
        <v>600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600</v>
      </c>
      <c r="H5" s="140">
        <f t="shared" si="0"/>
        <v>600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600</v>
      </c>
      <c r="H6" s="140">
        <f t="shared" si="0"/>
        <v>600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600</v>
      </c>
      <c r="H7" s="140">
        <f t="shared" si="0"/>
        <v>600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600</v>
      </c>
      <c r="H8" s="140">
        <f t="shared" si="0"/>
        <v>600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600</v>
      </c>
      <c r="H9" s="140">
        <f t="shared" si="0"/>
        <v>600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600</v>
      </c>
      <c r="H10" s="140">
        <f t="shared" si="0"/>
        <v>600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600</v>
      </c>
      <c r="H11" s="140">
        <f t="shared" si="0"/>
        <v>600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600</v>
      </c>
      <c r="H12" s="140">
        <f t="shared" si="0"/>
        <v>600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600</v>
      </c>
      <c r="H13" s="140">
        <f t="shared" si="0"/>
        <v>600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600</v>
      </c>
      <c r="H14" s="140">
        <f t="shared" si="0"/>
        <v>600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600</v>
      </c>
      <c r="H15" s="140">
        <f t="shared" si="0"/>
        <v>600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600</v>
      </c>
      <c r="H16" s="140">
        <f t="shared" si="0"/>
        <v>600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600</v>
      </c>
      <c r="H17" s="140">
        <f t="shared" si="0"/>
        <v>600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600</v>
      </c>
      <c r="H18" s="140">
        <f t="shared" si="0"/>
        <v>600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600</v>
      </c>
      <c r="H19" s="140">
        <f t="shared" si="0"/>
        <v>600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600</v>
      </c>
      <c r="H20" s="140">
        <f t="shared" si="0"/>
        <v>600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600</v>
      </c>
      <c r="H21" s="140">
        <f t="shared" si="0"/>
        <v>600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600</v>
      </c>
      <c r="H22" s="140">
        <f t="shared" si="0"/>
        <v>600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600</v>
      </c>
      <c r="H23" s="140">
        <f t="shared" si="0"/>
        <v>600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600</v>
      </c>
      <c r="H24" s="140">
        <f t="shared" si="0"/>
        <v>600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600</v>
      </c>
      <c r="H25" s="140">
        <f t="shared" si="0"/>
        <v>600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600</v>
      </c>
      <c r="H26" s="140">
        <f t="shared" si="0"/>
        <v>600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600</v>
      </c>
      <c r="H27" s="140">
        <f t="shared" si="0"/>
        <v>600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600</v>
      </c>
      <c r="H28" s="140">
        <f t="shared" si="0"/>
        <v>600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600</v>
      </c>
      <c r="H29" s="140">
        <f t="shared" si="0"/>
        <v>600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600</v>
      </c>
      <c r="H30" s="140">
        <f t="shared" si="0"/>
        <v>600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600</v>
      </c>
      <c r="H31" s="140">
        <f t="shared" si="0"/>
        <v>600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600</v>
      </c>
      <c r="H32" s="140">
        <f t="shared" si="0"/>
        <v>600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600</v>
      </c>
      <c r="H33" s="140">
        <f t="shared" si="0"/>
        <v>600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600</v>
      </c>
      <c r="H34" s="140">
        <f t="shared" si="0"/>
        <v>600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377">
        <f>'OA&amp;GRIDCO'!HQ43</f>
        <v>370</v>
      </c>
      <c r="G35" s="173">
        <v>600</v>
      </c>
      <c r="H35" s="140">
        <f t="shared" si="0"/>
        <v>600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377">
        <f>'OA&amp;GRIDCO'!HQ44</f>
        <v>340</v>
      </c>
      <c r="G36" s="173">
        <v>600</v>
      </c>
      <c r="H36" s="140">
        <f t="shared" si="0"/>
        <v>600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377">
        <f>'OA&amp;GRIDCO'!HQ45</f>
        <v>310</v>
      </c>
      <c r="G37" s="173">
        <v>600</v>
      </c>
      <c r="H37" s="140">
        <f t="shared" si="0"/>
        <v>600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377">
        <f>'OA&amp;GRIDCO'!HQ46</f>
        <v>280</v>
      </c>
      <c r="G38" s="173">
        <v>600</v>
      </c>
      <c r="H38" s="140">
        <f t="shared" si="0"/>
        <v>600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377">
        <f>'OA&amp;GRIDCO'!HQ47</f>
        <v>280</v>
      </c>
      <c r="G39" s="173">
        <v>600</v>
      </c>
      <c r="H39" s="140">
        <f t="shared" si="0"/>
        <v>600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377">
        <f>'OA&amp;GRIDCO'!HQ48</f>
        <v>280</v>
      </c>
      <c r="G40" s="173">
        <v>600</v>
      </c>
      <c r="H40" s="140">
        <f t="shared" si="0"/>
        <v>600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377">
        <f>'OA&amp;GRIDCO'!HQ49</f>
        <v>280</v>
      </c>
      <c r="G41" s="173">
        <v>600</v>
      </c>
      <c r="H41" s="140">
        <f t="shared" si="0"/>
        <v>600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377">
        <f>'OA&amp;GRIDCO'!HQ50</f>
        <v>310</v>
      </c>
      <c r="G42" s="173">
        <v>600</v>
      </c>
      <c r="H42" s="140">
        <f t="shared" si="0"/>
        <v>600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377">
        <f>'OA&amp;GRIDCO'!HQ51</f>
        <v>340</v>
      </c>
      <c r="G43" s="173">
        <v>600</v>
      </c>
      <c r="H43" s="140">
        <f t="shared" si="0"/>
        <v>600</v>
      </c>
      <c r="I43" s="175">
        <v>365</v>
      </c>
      <c r="J43" s="129">
        <f t="shared" si="1"/>
        <v>365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377">
        <f>'OA&amp;GRIDCO'!HQ52</f>
        <v>370</v>
      </c>
      <c r="G44" s="173">
        <v>600</v>
      </c>
      <c r="H44" s="140">
        <f t="shared" si="0"/>
        <v>600</v>
      </c>
      <c r="I44" s="175">
        <v>365</v>
      </c>
      <c r="J44" s="129">
        <f t="shared" si="1"/>
        <v>365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377">
        <f>'OA&amp;GRIDCO'!HQ53</f>
        <v>400</v>
      </c>
      <c r="G45" s="173">
        <v>600</v>
      </c>
      <c r="H45" s="140">
        <f t="shared" si="0"/>
        <v>600</v>
      </c>
      <c r="I45" s="175">
        <v>365</v>
      </c>
      <c r="J45" s="129">
        <f t="shared" si="1"/>
        <v>365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600</v>
      </c>
      <c r="H46" s="140">
        <f t="shared" si="0"/>
        <v>600</v>
      </c>
      <c r="I46" s="175">
        <v>365</v>
      </c>
      <c r="J46" s="129">
        <f t="shared" si="1"/>
        <v>365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600</v>
      </c>
      <c r="H47" s="140">
        <f t="shared" si="0"/>
        <v>600</v>
      </c>
      <c r="I47" s="175">
        <v>365</v>
      </c>
      <c r="J47" s="129">
        <f t="shared" si="1"/>
        <v>365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600</v>
      </c>
      <c r="H48" s="140">
        <f t="shared" si="0"/>
        <v>600</v>
      </c>
      <c r="I48" s="175">
        <v>365</v>
      </c>
      <c r="J48" s="129">
        <f t="shared" si="1"/>
        <v>365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600</v>
      </c>
      <c r="H49" s="140">
        <f t="shared" si="0"/>
        <v>600</v>
      </c>
      <c r="I49" s="175">
        <v>365</v>
      </c>
      <c r="J49" s="129">
        <f t="shared" si="1"/>
        <v>365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600</v>
      </c>
      <c r="H50" s="140">
        <f t="shared" si="0"/>
        <v>600</v>
      </c>
      <c r="I50" s="175">
        <v>365</v>
      </c>
      <c r="J50" s="129">
        <f t="shared" si="1"/>
        <v>365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600</v>
      </c>
      <c r="H51" s="140">
        <f t="shared" si="0"/>
        <v>600</v>
      </c>
      <c r="I51" s="175">
        <v>365</v>
      </c>
      <c r="J51" s="129">
        <f t="shared" si="1"/>
        <v>365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600</v>
      </c>
      <c r="H52" s="140">
        <f t="shared" si="0"/>
        <v>600</v>
      </c>
      <c r="I52" s="175">
        <v>365</v>
      </c>
      <c r="J52" s="129">
        <f t="shared" si="1"/>
        <v>365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600</v>
      </c>
      <c r="H53" s="140">
        <f t="shared" si="0"/>
        <v>600</v>
      </c>
      <c r="I53" s="175">
        <v>365</v>
      </c>
      <c r="J53" s="129">
        <f t="shared" si="1"/>
        <v>365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600</v>
      </c>
      <c r="H54" s="140">
        <f t="shared" si="0"/>
        <v>600</v>
      </c>
      <c r="I54" s="175">
        <v>365</v>
      </c>
      <c r="J54" s="129">
        <f t="shared" si="1"/>
        <v>365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600</v>
      </c>
      <c r="H55" s="140">
        <f t="shared" si="0"/>
        <v>600</v>
      </c>
      <c r="I55" s="175">
        <v>365</v>
      </c>
      <c r="J55" s="129">
        <f t="shared" si="1"/>
        <v>365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600</v>
      </c>
      <c r="H56" s="140">
        <f t="shared" si="0"/>
        <v>600</v>
      </c>
      <c r="I56" s="175">
        <v>365</v>
      </c>
      <c r="J56" s="129">
        <f t="shared" si="1"/>
        <v>365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600</v>
      </c>
      <c r="H57" s="140">
        <f t="shared" si="0"/>
        <v>600</v>
      </c>
      <c r="I57" s="175">
        <v>365</v>
      </c>
      <c r="J57" s="129">
        <f t="shared" si="1"/>
        <v>365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600</v>
      </c>
      <c r="H58" s="140">
        <f t="shared" si="0"/>
        <v>600</v>
      </c>
      <c r="I58" s="175">
        <v>365</v>
      </c>
      <c r="J58" s="129">
        <f t="shared" si="1"/>
        <v>365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600</v>
      </c>
      <c r="H59" s="140">
        <f t="shared" si="0"/>
        <v>600</v>
      </c>
      <c r="I59" s="175">
        <v>365</v>
      </c>
      <c r="J59" s="129">
        <f t="shared" si="1"/>
        <v>365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600</v>
      </c>
      <c r="H60" s="140">
        <f t="shared" si="0"/>
        <v>600</v>
      </c>
      <c r="I60" s="175">
        <v>365</v>
      </c>
      <c r="J60" s="129">
        <f t="shared" si="1"/>
        <v>365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600</v>
      </c>
      <c r="H61" s="140">
        <f t="shared" si="0"/>
        <v>600</v>
      </c>
      <c r="I61" s="175">
        <v>365</v>
      </c>
      <c r="J61" s="129">
        <f t="shared" si="1"/>
        <v>365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600</v>
      </c>
      <c r="H62" s="140">
        <f t="shared" si="0"/>
        <v>600</v>
      </c>
      <c r="I62" s="175">
        <v>365</v>
      </c>
      <c r="J62" s="129">
        <f t="shared" si="1"/>
        <v>365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600</v>
      </c>
      <c r="H63" s="140">
        <f t="shared" si="0"/>
        <v>600</v>
      </c>
      <c r="I63" s="175">
        <v>365</v>
      </c>
      <c r="J63" s="129">
        <f t="shared" si="1"/>
        <v>365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600</v>
      </c>
      <c r="H64" s="140">
        <f t="shared" si="0"/>
        <v>600</v>
      </c>
      <c r="I64" s="175">
        <v>365</v>
      </c>
      <c r="J64" s="129">
        <f t="shared" si="1"/>
        <v>365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600</v>
      </c>
      <c r="H65" s="140">
        <f t="shared" si="0"/>
        <v>600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600</v>
      </c>
      <c r="H66" s="140">
        <f t="shared" si="0"/>
        <v>600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600</v>
      </c>
      <c r="H67" s="140">
        <f t="shared" si="0"/>
        <v>600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600</v>
      </c>
      <c r="H69" s="140">
        <f t="shared" si="2"/>
        <v>600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600</v>
      </c>
      <c r="H70" s="140">
        <f t="shared" si="2"/>
        <v>600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600</v>
      </c>
      <c r="H71" s="140">
        <f t="shared" si="2"/>
        <v>600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600</v>
      </c>
      <c r="H72" s="140">
        <f t="shared" si="2"/>
        <v>600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600</v>
      </c>
      <c r="H73" s="140">
        <f t="shared" si="2"/>
        <v>600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600</v>
      </c>
      <c r="H74" s="140">
        <f t="shared" si="2"/>
        <v>600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600</v>
      </c>
      <c r="H75" s="140">
        <f t="shared" si="2"/>
        <v>600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600</v>
      </c>
      <c r="H76" s="140">
        <f t="shared" si="2"/>
        <v>600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580</v>
      </c>
      <c r="H77" s="140">
        <f t="shared" si="2"/>
        <v>580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580</v>
      </c>
      <c r="H78" s="140">
        <f t="shared" si="2"/>
        <v>580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580</v>
      </c>
      <c r="H79" s="140">
        <f t="shared" si="2"/>
        <v>580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580</v>
      </c>
      <c r="H80" s="140">
        <f t="shared" si="2"/>
        <v>580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580</v>
      </c>
      <c r="H81" s="140">
        <f t="shared" si="2"/>
        <v>580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580</v>
      </c>
      <c r="H82" s="140">
        <f t="shared" si="2"/>
        <v>580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580</v>
      </c>
      <c r="H83" s="140">
        <f t="shared" si="2"/>
        <v>580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580</v>
      </c>
      <c r="H84" s="140">
        <f t="shared" si="2"/>
        <v>580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580</v>
      </c>
      <c r="H85" s="140">
        <f t="shared" si="2"/>
        <v>580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580</v>
      </c>
      <c r="H86" s="140">
        <f t="shared" si="2"/>
        <v>580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580</v>
      </c>
      <c r="H87" s="140">
        <f t="shared" si="2"/>
        <v>580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580</v>
      </c>
      <c r="H88" s="140">
        <f t="shared" si="2"/>
        <v>580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580</v>
      </c>
      <c r="H89" s="140">
        <f t="shared" si="2"/>
        <v>580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580</v>
      </c>
      <c r="H90" s="140">
        <f t="shared" si="2"/>
        <v>580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580</v>
      </c>
      <c r="H91" s="140">
        <f t="shared" si="2"/>
        <v>580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580</v>
      </c>
      <c r="H92" s="140">
        <f t="shared" si="2"/>
        <v>580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580</v>
      </c>
      <c r="H93" s="140">
        <f t="shared" si="2"/>
        <v>580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580</v>
      </c>
      <c r="H94" s="140">
        <f t="shared" si="2"/>
        <v>580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580</v>
      </c>
      <c r="H95" s="140">
        <f t="shared" si="2"/>
        <v>580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580</v>
      </c>
      <c r="H96" s="140">
        <f t="shared" si="2"/>
        <v>580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580</v>
      </c>
      <c r="H97" s="140">
        <f t="shared" si="2"/>
        <v>580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>
        <v>580</v>
      </c>
      <c r="H98" s="140">
        <f t="shared" si="2"/>
        <v>580</v>
      </c>
      <c r="I98" s="176">
        <v>365</v>
      </c>
      <c r="J98" s="129">
        <f t="shared" si="3"/>
        <v>365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2026-09-22T17:46:34Z</dcterms:modified>
</cp:coreProperties>
</file>